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5480" windowHeight="10770" activeTab="1"/>
  </bookViews>
  <sheets>
    <sheet name="Profilo Funzionamento" sheetId="1" r:id="rId1"/>
    <sheet name="Modello A" sheetId="2" r:id="rId2"/>
    <sheet name="Modello B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<sst xmlns="http://schemas.openxmlformats.org/spreadsheetml/2006/main" count="200" uniqueCount="74">
  <si>
    <t>Descrizione Intervento:</t>
  </si>
  <si>
    <t>Inquinamento Ambientale (basso, medio, alto):</t>
  </si>
  <si>
    <t>Intervallo di manutenzione prevista (anni):</t>
  </si>
  <si>
    <t>Superficie efficace (mq):</t>
  </si>
  <si>
    <t>Classificazione compito visivo secondo norme vigenti; indicare norma seguita:</t>
  </si>
  <si>
    <t>Valori Numerici</t>
  </si>
  <si>
    <t>Indici qualitativi</t>
  </si>
  <si>
    <t>Parametri di riferimento per elementi (strada, ciclabile, marciapiede)</t>
  </si>
  <si>
    <t>Descrizione</t>
  </si>
  <si>
    <t>Categoria</t>
  </si>
  <si>
    <t>Lm</t>
  </si>
  <si>
    <t>Em</t>
  </si>
  <si>
    <t>Emin</t>
  </si>
  <si>
    <t>Esc,min</t>
  </si>
  <si>
    <t>Ev,min</t>
  </si>
  <si>
    <t>U0</t>
  </si>
  <si>
    <t>Ul</t>
  </si>
  <si>
    <t>TI</t>
  </si>
  <si>
    <t>SR</t>
  </si>
  <si>
    <t>Parametri di progetto</t>
  </si>
  <si>
    <t>Eventuale spigazione per parametri di progetto diversi da quelli minimi di riferimento</t>
  </si>
  <si>
    <t>Parametri di verifica maggiori e max +15% dei valori di progetto</t>
  </si>
  <si>
    <t>VERIFICA Illuminotecnica</t>
  </si>
  <si>
    <t>Em x S</t>
  </si>
  <si>
    <t>Fattore di manutenzione; indicare la norma seguita:</t>
  </si>
  <si>
    <t>Parametri di riferimento in base all'utilizzo di vari sistemi di illuminazione</t>
  </si>
  <si>
    <t>Lampada</t>
  </si>
  <si>
    <t>Flusso</t>
  </si>
  <si>
    <t>IP</t>
  </si>
  <si>
    <t>FM</t>
  </si>
  <si>
    <t>Totali</t>
  </si>
  <si>
    <t>VERIFICA
L.P. 16/2007</t>
  </si>
  <si>
    <t>Emh (piano efficace)</t>
  </si>
  <si>
    <t>Ehc</t>
  </si>
  <si>
    <t>EvN</t>
  </si>
  <si>
    <t>EvE</t>
  </si>
  <si>
    <t>EvS</t>
  </si>
  <si>
    <t>EvW</t>
  </si>
  <si>
    <t>Emdis</t>
  </si>
  <si>
    <t>η(100lx,r)</t>
  </si>
  <si>
    <t>Nr.</t>
  </si>
  <si>
    <t>Watt</t>
  </si>
  <si>
    <t>Zona Protetta</t>
  </si>
  <si>
    <t>NO</t>
  </si>
  <si>
    <t>Kill(limite)</t>
  </si>
  <si>
    <t>Kill</t>
  </si>
  <si>
    <t>h/anno</t>
  </si>
  <si>
    <t>kW</t>
  </si>
  <si>
    <t>kWh/anno</t>
  </si>
  <si>
    <t>η(limite)</t>
  </si>
  <si>
    <t>Norme</t>
  </si>
  <si>
    <t>Impianto</t>
  </si>
  <si>
    <t>Valori di Progetto</t>
  </si>
  <si>
    <t>Valori di Verifica</t>
  </si>
  <si>
    <t>Data</t>
  </si>
  <si>
    <t>Giorni</t>
  </si>
  <si>
    <t>Stagione</t>
  </si>
  <si>
    <t>Autunno</t>
  </si>
  <si>
    <t>Inverno</t>
  </si>
  <si>
    <t>Primavera</t>
  </si>
  <si>
    <t>Estate</t>
  </si>
  <si>
    <t>Regolatore</t>
  </si>
  <si>
    <t>Indici Verifica</t>
  </si>
  <si>
    <t>Livello 1</t>
  </si>
  <si>
    <t>Livello 2</t>
  </si>
  <si>
    <t>Livello 3</t>
  </si>
  <si>
    <t>Regime Ridotto</t>
  </si>
  <si>
    <t>Ore Totali</t>
  </si>
  <si>
    <t>REGOLATORE FLUSSO</t>
  </si>
  <si>
    <t>Utilizzo Medio</t>
  </si>
  <si>
    <t>Ore Parametriche</t>
  </si>
  <si>
    <t>Superficie</t>
  </si>
  <si>
    <t>MODELLO A</t>
  </si>
  <si>
    <t>MODELLO B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</si>
</sst>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_-* #,##0.000_-;\-* #,##0.000_-;_-* &quot;-&quot;??_-;_-@_-"/>
    <numFmt numFmtId="168" formatCode="_-* #,##0.000000_-;\-* #,##0.000000_-;_-* &quot;-&quot;??????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2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2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double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6" fontId="0" fillId="0" borderId="11" xfId="0" applyNumberFormat="1" applyBorder="1" applyAlignment="1">
      <alignment/>
    </xf>
    <xf numFmtId="9" fontId="1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9" fontId="0" fillId="10" borderId="10" xfId="0" applyNumberFormat="1" applyFill="1" applyBorder="1" applyAlignment="1" applyProtection="1">
      <alignment/>
      <protection locked="0"/>
    </xf>
    <xf numFmtId="0" fontId="0" fillId="10" borderId="10" xfId="51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43" fontId="3" fillId="5" borderId="17" xfId="44" applyFont="1" applyFill="1" applyBorder="1" applyAlignment="1">
      <alignment/>
    </xf>
    <xf numFmtId="43" fontId="3" fillId="5" borderId="17" xfId="44" applyFont="1" applyFill="1" applyBorder="1" applyAlignment="1">
      <alignment horizontal="center"/>
    </xf>
    <xf numFmtId="1" fontId="0" fillId="0" borderId="12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43" fontId="23" fillId="0" borderId="10" xfId="44" applyFont="1" applyBorder="1" applyAlignment="1">
      <alignment horizontal="center"/>
    </xf>
    <xf numFmtId="43" fontId="23" fillId="0" borderId="17" xfId="44" applyFont="1" applyBorder="1" applyAlignment="1">
      <alignment horizontal="center"/>
    </xf>
    <xf numFmtId="0" fontId="22" fillId="10" borderId="10" xfId="16" applyFont="1" applyFill="1" applyBorder="1" applyAlignment="1" applyProtection="1">
      <alignment horizontal="left"/>
      <protection locked="0"/>
    </xf>
    <xf numFmtId="0" fontId="22" fillId="10" borderId="10" xfId="16" applyFont="1" applyFill="1" applyBorder="1" applyAlignment="1" applyProtection="1">
      <alignment/>
      <protection locked="0"/>
    </xf>
    <xf numFmtId="166" fontId="22" fillId="10" borderId="10" xfId="44" applyNumberFormat="1" applyFont="1" applyFill="1" applyBorder="1" applyAlignment="1" applyProtection="1">
      <alignment/>
      <protection locked="0"/>
    </xf>
    <xf numFmtId="43" fontId="22" fillId="10" borderId="10" xfId="16" applyNumberFormat="1" applyFont="1" applyFill="1" applyBorder="1" applyAlignment="1" applyProtection="1">
      <alignment/>
      <protection locked="0"/>
    </xf>
    <xf numFmtId="166" fontId="22" fillId="10" borderId="10" xfId="16" applyNumberFormat="1" applyFont="1" applyFill="1" applyBorder="1" applyAlignment="1" applyProtection="1">
      <alignment/>
      <protection locked="0"/>
    </xf>
    <xf numFmtId="9" fontId="22" fillId="10" borderId="10" xfId="51" applyNumberFormat="1" applyFont="1" applyFill="1" applyBorder="1" applyAlignment="1" applyProtection="1">
      <alignment/>
      <protection locked="0"/>
    </xf>
    <xf numFmtId="166" fontId="22" fillId="10" borderId="17" xfId="16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>
      <alignment horizontal="left"/>
    </xf>
    <xf numFmtId="166" fontId="22" fillId="0" borderId="10" xfId="44" applyNumberFormat="1" applyFont="1" applyBorder="1" applyAlignment="1">
      <alignment horizontal="right"/>
    </xf>
    <xf numFmtId="43" fontId="22" fillId="10" borderId="10" xfId="44" applyNumberFormat="1" applyFont="1" applyFill="1" applyBorder="1" applyAlignment="1" applyProtection="1">
      <alignment/>
      <protection locked="0"/>
    </xf>
    <xf numFmtId="164" fontId="22" fillId="10" borderId="10" xfId="51" applyNumberFormat="1" applyFont="1" applyFill="1" applyBorder="1" applyAlignment="1" applyProtection="1">
      <alignment/>
      <protection locked="0"/>
    </xf>
    <xf numFmtId="43" fontId="22" fillId="10" borderId="17" xfId="16" applyNumberFormat="1" applyFont="1" applyFill="1" applyBorder="1" applyAlignment="1" applyProtection="1">
      <alignment/>
      <protection locked="0"/>
    </xf>
    <xf numFmtId="43" fontId="22" fillId="0" borderId="10" xfId="0" applyNumberFormat="1" applyFont="1" applyBorder="1" applyAlignment="1">
      <alignment/>
    </xf>
    <xf numFmtId="166" fontId="22" fillId="0" borderId="10" xfId="0" applyNumberFormat="1" applyFont="1" applyBorder="1" applyAlignment="1">
      <alignment/>
    </xf>
    <xf numFmtId="9" fontId="22" fillId="0" borderId="10" xfId="51" applyFont="1" applyBorder="1" applyAlignment="1">
      <alignment/>
    </xf>
    <xf numFmtId="0" fontId="23" fillId="0" borderId="10" xfId="0" applyFont="1" applyBorder="1" applyAlignment="1">
      <alignment horizontal="left"/>
    </xf>
    <xf numFmtId="165" fontId="22" fillId="0" borderId="10" xfId="44" applyNumberFormat="1" applyFont="1" applyBorder="1" applyAlignment="1">
      <alignment horizontal="right"/>
    </xf>
    <xf numFmtId="43" fontId="22" fillId="0" borderId="10" xfId="44" applyFont="1" applyBorder="1" applyAlignment="1">
      <alignment horizontal="center"/>
    </xf>
    <xf numFmtId="43" fontId="22" fillId="0" borderId="17" xfId="44" applyFont="1" applyBorder="1" applyAlignment="1">
      <alignment horizontal="center"/>
    </xf>
    <xf numFmtId="0" fontId="22" fillId="10" borderId="10" xfId="16" applyNumberFormat="1" applyFont="1" applyFill="1" applyBorder="1" applyAlignment="1" applyProtection="1">
      <alignment/>
      <protection locked="0"/>
    </xf>
    <xf numFmtId="165" fontId="22" fillId="10" borderId="10" xfId="16" applyNumberFormat="1" applyFont="1" applyFill="1" applyBorder="1" applyAlignment="1" applyProtection="1">
      <alignment/>
      <protection locked="0"/>
    </xf>
    <xf numFmtId="43" fontId="22" fillId="0" borderId="10" xfId="44" applyFont="1" applyBorder="1" applyAlignment="1" applyProtection="1">
      <alignment horizontal="center"/>
      <protection/>
    </xf>
    <xf numFmtId="0" fontId="23" fillId="0" borderId="18" xfId="0" applyFont="1" applyBorder="1" applyAlignment="1">
      <alignment horizontal="right" vertical="top" wrapText="1"/>
    </xf>
    <xf numFmtId="43" fontId="23" fillId="0" borderId="10" xfId="44" applyFont="1" applyBorder="1" applyAlignment="1">
      <alignment horizontal="right"/>
    </xf>
    <xf numFmtId="165" fontId="23" fillId="0" borderId="10" xfId="44" applyNumberFormat="1" applyFont="1" applyBorder="1" applyAlignment="1">
      <alignment horizontal="right"/>
    </xf>
    <xf numFmtId="0" fontId="23" fillId="0" borderId="16" xfId="0" applyFont="1" applyBorder="1" applyAlignment="1">
      <alignment vertical="top" wrapText="1"/>
    </xf>
    <xf numFmtId="49" fontId="25" fillId="10" borderId="10" xfId="16" applyNumberFormat="1" applyFont="1" applyFill="1" applyBorder="1" applyAlignment="1" applyProtection="1">
      <alignment horizontal="center"/>
      <protection locked="0"/>
    </xf>
    <xf numFmtId="2" fontId="23" fillId="0" borderId="10" xfId="51" applyNumberFormat="1" applyFont="1" applyFill="1" applyBorder="1" applyAlignment="1">
      <alignment/>
    </xf>
    <xf numFmtId="0" fontId="25" fillId="0" borderId="10" xfId="0" applyFont="1" applyBorder="1" applyAlignment="1">
      <alignment horizontal="right"/>
    </xf>
    <xf numFmtId="2" fontId="25" fillId="0" borderId="10" xfId="44" applyNumberFormat="1" applyFont="1" applyBorder="1" applyAlignment="1">
      <alignment horizontal="center"/>
    </xf>
    <xf numFmtId="0" fontId="25" fillId="0" borderId="19" xfId="0" applyFont="1" applyBorder="1" applyAlignment="1">
      <alignment horizontal="right"/>
    </xf>
    <xf numFmtId="166" fontId="25" fillId="0" borderId="19" xfId="44" applyNumberFormat="1" applyFont="1" applyFill="1" applyBorder="1" applyAlignment="1">
      <alignment/>
    </xf>
    <xf numFmtId="43" fontId="25" fillId="0" borderId="19" xfId="44" applyFont="1" applyFill="1" applyBorder="1" applyAlignment="1">
      <alignment/>
    </xf>
    <xf numFmtId="2" fontId="25" fillId="0" borderId="10" xfId="51" applyNumberFormat="1" applyFont="1" applyFill="1" applyBorder="1" applyAlignment="1">
      <alignment/>
    </xf>
    <xf numFmtId="167" fontId="24" fillId="10" borderId="10" xfId="16" applyNumberFormat="1" applyFont="1" applyFill="1" applyBorder="1" applyAlignment="1" applyProtection="1">
      <alignment horizontal="center"/>
      <protection locked="0"/>
    </xf>
    <xf numFmtId="166" fontId="25" fillId="0" borderId="10" xfId="44" applyNumberFormat="1" applyFont="1" applyFill="1" applyBorder="1" applyAlignment="1">
      <alignment/>
    </xf>
    <xf numFmtId="164" fontId="25" fillId="0" borderId="10" xfId="51" applyNumberFormat="1" applyFont="1" applyFill="1" applyBorder="1" applyAlignment="1">
      <alignment/>
    </xf>
    <xf numFmtId="0" fontId="25" fillId="0" borderId="20" xfId="0" applyFont="1" applyBorder="1" applyAlignment="1">
      <alignment horizontal="center"/>
    </xf>
    <xf numFmtId="43" fontId="23" fillId="0" borderId="21" xfId="44" applyFont="1" applyBorder="1" applyAlignment="1">
      <alignment horizontal="center"/>
    </xf>
    <xf numFmtId="43" fontId="23" fillId="0" borderId="22" xfId="44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43" fontId="23" fillId="0" borderId="24" xfId="44" applyFont="1" applyBorder="1" applyAlignment="1">
      <alignment horizontal="center"/>
    </xf>
    <xf numFmtId="43" fontId="23" fillId="0" borderId="20" xfId="44" applyFont="1" applyBorder="1" applyAlignment="1">
      <alignment horizontal="center"/>
    </xf>
    <xf numFmtId="43" fontId="23" fillId="0" borderId="25" xfId="44" applyFont="1" applyBorder="1" applyAlignment="1">
      <alignment horizontal="center"/>
    </xf>
    <xf numFmtId="10" fontId="2" fillId="5" borderId="10" xfId="51" applyNumberFormat="1" applyFont="1" applyFill="1" applyBorder="1" applyAlignment="1">
      <alignment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3" fillId="0" borderId="17" xfId="44" applyFont="1" applyBorder="1" applyAlignment="1">
      <alignment horizontal="right"/>
    </xf>
    <xf numFmtId="0" fontId="0" fillId="0" borderId="10" xfId="0" applyBorder="1" applyAlignment="1">
      <alignment horizontal="center"/>
    </xf>
    <xf numFmtId="43" fontId="22" fillId="0" borderId="16" xfId="44" applyNumberFormat="1" applyFont="1" applyBorder="1" applyAlignment="1" applyProtection="1">
      <alignment/>
      <protection/>
    </xf>
    <xf numFmtId="43" fontId="22" fillId="0" borderId="29" xfId="44" applyNumberFormat="1" applyFont="1" applyBorder="1" applyAlignment="1" applyProtection="1">
      <alignment/>
      <protection/>
    </xf>
    <xf numFmtId="0" fontId="23" fillId="0" borderId="30" xfId="0" applyFont="1" applyBorder="1" applyAlignment="1">
      <alignment horizontal="center" vertical="center" textRotation="90"/>
    </xf>
    <xf numFmtId="0" fontId="23" fillId="0" borderId="31" xfId="0" applyFont="1" applyBorder="1" applyAlignment="1">
      <alignment horizontal="center" vertical="center" textRotation="90"/>
    </xf>
    <xf numFmtId="0" fontId="23" fillId="0" borderId="32" xfId="0" applyFont="1" applyBorder="1" applyAlignment="1">
      <alignment horizontal="center" vertical="center" textRotation="90"/>
    </xf>
    <xf numFmtId="0" fontId="23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166" fontId="25" fillId="0" borderId="10" xfId="0" applyNumberFormat="1" applyFont="1" applyFill="1" applyBorder="1" applyAlignment="1">
      <alignment/>
    </xf>
    <xf numFmtId="0" fontId="25" fillId="0" borderId="19" xfId="0" applyFont="1" applyBorder="1" applyAlignment="1">
      <alignment horizontal="right"/>
    </xf>
    <xf numFmtId="43" fontId="23" fillId="0" borderId="16" xfId="44" applyFont="1" applyBorder="1" applyAlignment="1">
      <alignment/>
    </xf>
    <xf numFmtId="43" fontId="23" fillId="0" borderId="34" xfId="44" applyFont="1" applyBorder="1" applyAlignment="1">
      <alignment/>
    </xf>
    <xf numFmtId="43" fontId="23" fillId="0" borderId="29" xfId="44" applyFont="1" applyBorder="1" applyAlignment="1">
      <alignment/>
    </xf>
    <xf numFmtId="43" fontId="23" fillId="0" borderId="23" xfId="44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2" fillId="10" borderId="10" xfId="16" applyFont="1" applyFill="1" applyBorder="1" applyAlignment="1" applyProtection="1">
      <alignment horizontal="left"/>
      <protection locked="0"/>
    </xf>
    <xf numFmtId="10" fontId="25" fillId="8" borderId="10" xfId="51" applyNumberFormat="1" applyFont="1" applyFill="1" applyBorder="1" applyAlignment="1">
      <alignment/>
    </xf>
    <xf numFmtId="2" fontId="23" fillId="0" borderId="16" xfId="51" applyNumberFormat="1" applyFont="1" applyFill="1" applyBorder="1" applyAlignment="1">
      <alignment/>
    </xf>
    <xf numFmtId="2" fontId="23" fillId="0" borderId="18" xfId="51" applyNumberFormat="1" applyFont="1" applyFill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6" fontId="25" fillId="8" borderId="19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43" fontId="23" fillId="0" borderId="10" xfId="44" applyFont="1" applyBorder="1" applyAlignment="1">
      <alignment horizontal="right"/>
    </xf>
    <xf numFmtId="0" fontId="22" fillId="10" borderId="10" xfId="16" applyFont="1" applyFill="1" applyBorder="1" applyAlignment="1" applyProtection="1">
      <alignment horizontal="center"/>
      <protection locked="0"/>
    </xf>
    <xf numFmtId="0" fontId="22" fillId="10" borderId="17" xfId="16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/>
    </xf>
    <xf numFmtId="43" fontId="23" fillId="0" borderId="16" xfId="44" applyFont="1" applyBorder="1" applyAlignment="1">
      <alignment horizontal="center"/>
    </xf>
    <xf numFmtId="43" fontId="23" fillId="0" borderId="29" xfId="44" applyFont="1" applyBorder="1" applyAlignment="1">
      <alignment horizontal="center"/>
    </xf>
    <xf numFmtId="0" fontId="23" fillId="0" borderId="38" xfId="0" applyFont="1" applyBorder="1" applyAlignment="1">
      <alignment horizontal="center" vertical="center" textRotation="90"/>
    </xf>
    <xf numFmtId="0" fontId="23" fillId="0" borderId="39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2" fillId="10" borderId="10" xfId="16" applyFont="1" applyFill="1" applyBorder="1" applyAlignment="1" applyProtection="1">
      <alignment horizontal="left" vertical="top" wrapText="1"/>
      <protection locked="0"/>
    </xf>
    <xf numFmtId="0" fontId="22" fillId="10" borderId="17" xfId="16" applyFont="1" applyFill="1" applyBorder="1" applyAlignment="1" applyProtection="1">
      <alignment horizontal="left" vertical="top" wrapText="1"/>
      <protection locked="0"/>
    </xf>
    <xf numFmtId="165" fontId="23" fillId="24" borderId="10" xfId="44" applyNumberFormat="1" applyFont="1" applyFill="1" applyBorder="1" applyAlignment="1">
      <alignment horizontal="right"/>
    </xf>
    <xf numFmtId="0" fontId="22" fillId="0" borderId="18" xfId="0" applyFont="1" applyBorder="1" applyAlignment="1">
      <alignment horizontal="center"/>
    </xf>
    <xf numFmtId="0" fontId="21" fillId="8" borderId="26" xfId="0" applyFont="1" applyFill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8" borderId="28" xfId="0" applyFont="1" applyFill="1" applyBorder="1" applyAlignment="1">
      <alignment horizontal="center"/>
    </xf>
    <xf numFmtId="0" fontId="23" fillId="0" borderId="22" xfId="0" applyFont="1" applyBorder="1" applyAlignment="1">
      <alignment horizontal="right" vertical="top"/>
    </xf>
    <xf numFmtId="0" fontId="23" fillId="0" borderId="40" xfId="0" applyFont="1" applyBorder="1" applyAlignment="1">
      <alignment horizontal="right" vertical="top"/>
    </xf>
    <xf numFmtId="0" fontId="23" fillId="0" borderId="18" xfId="0" applyFont="1" applyBorder="1" applyAlignment="1">
      <alignment horizontal="right" vertical="top"/>
    </xf>
    <xf numFmtId="0" fontId="23" fillId="0" borderId="10" xfId="0" applyFont="1" applyBorder="1" applyAlignment="1">
      <alignment horizontal="right" vertical="top"/>
    </xf>
    <xf numFmtId="0" fontId="24" fillId="10" borderId="40" xfId="16" applyFont="1" applyFill="1" applyBorder="1" applyAlignment="1" applyProtection="1">
      <alignment horizontal="left" vertical="top" wrapText="1"/>
      <protection locked="0"/>
    </xf>
    <xf numFmtId="0" fontId="24" fillId="10" borderId="41" xfId="16" applyFont="1" applyFill="1" applyBorder="1" applyAlignment="1" applyProtection="1">
      <alignment horizontal="left" vertical="top" wrapText="1"/>
      <protection locked="0"/>
    </xf>
    <xf numFmtId="0" fontId="24" fillId="10" borderId="10" xfId="16" applyFont="1" applyFill="1" applyBorder="1" applyAlignment="1" applyProtection="1">
      <alignment horizontal="left" vertical="top" wrapText="1"/>
      <protection locked="0"/>
    </xf>
    <xf numFmtId="0" fontId="24" fillId="10" borderId="17" xfId="16" applyFont="1" applyFill="1" applyBorder="1" applyAlignment="1" applyProtection="1">
      <alignment horizontal="left" vertical="top" wrapText="1"/>
      <protection locked="0"/>
    </xf>
    <xf numFmtId="43" fontId="22" fillId="10" borderId="10" xfId="16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166" fontId="25" fillId="11" borderId="10" xfId="0" applyNumberFormat="1" applyFont="1" applyFill="1" applyBorder="1" applyAlignment="1">
      <alignment/>
    </xf>
    <xf numFmtId="10" fontId="25" fillId="11" borderId="10" xfId="51" applyNumberFormat="1" applyFont="1" applyFill="1" applyBorder="1" applyAlignment="1">
      <alignment/>
    </xf>
    <xf numFmtId="166" fontId="25" fillId="11" borderId="19" xfId="0" applyNumberFormat="1" applyFont="1" applyFill="1" applyBorder="1" applyAlignment="1">
      <alignment/>
    </xf>
    <xf numFmtId="0" fontId="21" fillId="11" borderId="26" xfId="0" applyFont="1" applyFill="1" applyBorder="1" applyAlignment="1">
      <alignment horizontal="center"/>
    </xf>
    <xf numFmtId="0" fontId="21" fillId="11" borderId="27" xfId="0" applyFont="1" applyFill="1" applyBorder="1" applyAlignment="1">
      <alignment horizontal="center"/>
    </xf>
    <xf numFmtId="0" fontId="21" fillId="11" borderId="28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1_Allegati_00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Migliaia 3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9">
    <dxf>
      <font>
        <color indexed="20"/>
      </font>
      <fill>
        <patternFill>
          <bgColor indexed="45"/>
        </patternFill>
      </fill>
    </dxf>
    <dxf>
      <font>
        <color theme="0"/>
      </font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04"/>
          <c:y val="0.04825"/>
          <c:w val="0.9615"/>
          <c:h val="0.89575"/>
        </c:manualLayout>
      </c:layout>
      <c:area3DChart>
        <c:grouping val="standard"/>
        <c:varyColors val="0"/>
        <c:ser>
          <c:idx val="3"/>
          <c:order val="0"/>
          <c:tx>
            <c:strRef>
              <c:f>'Profilo Funzionamento'!$C$11</c:f>
              <c:strCache>
                <c:ptCount val="1"/>
                <c:pt idx="0">
                  <c:v>Estate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'Profilo Funzionamento'!$D$7:$AA$7</c:f>
              <c:strCache/>
            </c:strRef>
          </c:cat>
          <c:val>
            <c:numRef>
              <c:f>'Profilo Funzionamento'!$D$11:$AA$11</c:f>
              <c:numCache/>
            </c:numRef>
          </c:val>
        </c:ser>
        <c:ser>
          <c:idx val="2"/>
          <c:order val="1"/>
          <c:tx>
            <c:strRef>
              <c:f>'Profilo Funzionamento'!$C$10</c:f>
              <c:strCache>
                <c:ptCount val="1"/>
                <c:pt idx="0">
                  <c:v>Primavera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'Profilo Funzionamento'!$D$7:$AA$7</c:f>
              <c:strCache/>
            </c:strRef>
          </c:cat>
          <c:val>
            <c:numRef>
              <c:f>'Profilo Funzionamento'!$D$10:$AA$10</c:f>
              <c:numCache/>
            </c:numRef>
          </c:val>
        </c:ser>
        <c:ser>
          <c:idx val="1"/>
          <c:order val="2"/>
          <c:tx>
            <c:strRef>
              <c:f>'Profilo Funzionamento'!$C$9</c:f>
              <c:strCache>
                <c:ptCount val="1"/>
                <c:pt idx="0">
                  <c:v>Inverno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'Profilo Funzionamento'!$D$7:$AA$7</c:f>
              <c:strCache/>
            </c:strRef>
          </c:cat>
          <c:val>
            <c:numRef>
              <c:f>'Profilo Funzionamento'!$D$9:$AA$9</c:f>
              <c:numCache/>
            </c:numRef>
          </c:val>
        </c:ser>
        <c:ser>
          <c:idx val="0"/>
          <c:order val="3"/>
          <c:tx>
            <c:strRef>
              <c:f>'Profilo Funzionamento'!$C$8</c:f>
              <c:strCache>
                <c:ptCount val="1"/>
                <c:pt idx="0">
                  <c:v>Autunno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'Profilo Funzionamento'!$D$7:$AA$7</c:f>
              <c:strCache/>
            </c:strRef>
          </c:cat>
          <c:val>
            <c:numRef>
              <c:f>'Profilo Funzionamento'!$D$8:$AA$8</c:f>
              <c:numCache/>
            </c:numRef>
          </c:val>
        </c:ser>
        <c:axId val="40691863"/>
        <c:axId val="30682448"/>
        <c:axId val="7706577"/>
      </c:area3D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1863"/>
        <c:crossesAt val="1"/>
        <c:crossBetween val="midCat"/>
        <c:dispUnits/>
        <c:majorUnit val="1"/>
      </c:valAx>
      <c:ser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4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235"/>
          <c:w val="0.06475"/>
          <c:h val="0.14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123825</xdr:rowOff>
    </xdr:from>
    <xdr:to>
      <xdr:col>27</xdr:col>
      <xdr:colOff>209550</xdr:colOff>
      <xdr:row>45</xdr:row>
      <xdr:rowOff>104775</xdr:rowOff>
    </xdr:to>
    <xdr:graphicFrame>
      <xdr:nvGraphicFramePr>
        <xdr:cNvPr id="1" name="Grafico 1"/>
        <xdr:cNvGraphicFramePr/>
      </xdr:nvGraphicFramePr>
      <xdr:xfrm>
        <a:off x="104775" y="2562225"/>
        <a:ext cx="115157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85" zoomScaleNormal="85" zoomScalePageLayoutView="0" workbookViewId="0" topLeftCell="A1">
      <selection activeCell="AD17" sqref="AD17"/>
    </sheetView>
  </sheetViews>
  <sheetFormatPr defaultColWidth="9.140625" defaultRowHeight="15"/>
  <cols>
    <col min="3" max="3" width="12.7109375" style="0" customWidth="1"/>
    <col min="4" max="4" width="8.7109375" style="0" customWidth="1"/>
    <col min="5" max="27" width="5.7109375" style="0" customWidth="1"/>
    <col min="28" max="29" width="4.7109375" style="0" customWidth="1"/>
    <col min="30" max="32" width="6.7109375" style="0" customWidth="1"/>
    <col min="33" max="33" width="20.7109375" style="0" customWidth="1"/>
  </cols>
  <sheetData>
    <row r="1" spans="1:33" ht="26.25" thickBot="1" thickTop="1">
      <c r="A1" s="84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6"/>
    </row>
    <row r="2" spans="1:33" ht="15.75" thickTop="1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8"/>
    </row>
    <row r="3" spans="1:33" ht="15">
      <c r="A3" s="7"/>
      <c r="B3" s="4"/>
      <c r="C3" s="21" t="s">
        <v>63</v>
      </c>
      <c r="D3" s="22">
        <v>0.5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8"/>
    </row>
    <row r="4" spans="1:33" ht="15">
      <c r="A4" s="7"/>
      <c r="B4" s="4"/>
      <c r="C4" s="21" t="s">
        <v>64</v>
      </c>
      <c r="D4" s="22">
        <v>0.75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8"/>
    </row>
    <row r="5" spans="1:33" ht="15">
      <c r="A5" s="7"/>
      <c r="B5" s="4"/>
      <c r="C5" s="21" t="s">
        <v>65</v>
      </c>
      <c r="D5" s="22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8"/>
    </row>
    <row r="6" spans="1:33" ht="1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"/>
    </row>
    <row r="7" spans="1:33" s="1" customFormat="1" ht="15">
      <c r="A7" s="9" t="s">
        <v>54</v>
      </c>
      <c r="B7" s="10" t="s">
        <v>55</v>
      </c>
      <c r="C7" s="11" t="s">
        <v>56</v>
      </c>
      <c r="D7" s="12">
        <v>0.3333333333333333</v>
      </c>
      <c r="E7" s="12">
        <v>0.375</v>
      </c>
      <c r="F7" s="12">
        <v>0.416666666666667</v>
      </c>
      <c r="G7" s="12">
        <v>0.458333333333333</v>
      </c>
      <c r="H7" s="12">
        <v>0.5</v>
      </c>
      <c r="I7" s="12">
        <v>0.541666666666667</v>
      </c>
      <c r="J7" s="12">
        <v>0.583333333333333</v>
      </c>
      <c r="K7" s="12">
        <v>0.625</v>
      </c>
      <c r="L7" s="12">
        <v>0.666666666666667</v>
      </c>
      <c r="M7" s="12">
        <v>0.708333333333333</v>
      </c>
      <c r="N7" s="12">
        <v>0.75</v>
      </c>
      <c r="O7" s="12">
        <v>0.791666666666667</v>
      </c>
      <c r="P7" s="12">
        <v>0.833333333333334</v>
      </c>
      <c r="Q7" s="12">
        <v>0.875000000000001</v>
      </c>
      <c r="R7" s="12">
        <v>0.916666666666668</v>
      </c>
      <c r="S7" s="12">
        <v>0.958333333333335</v>
      </c>
      <c r="T7" s="12">
        <v>1</v>
      </c>
      <c r="U7" s="12">
        <v>1.04166666666667</v>
      </c>
      <c r="V7" s="12">
        <v>1.08333333333334</v>
      </c>
      <c r="W7" s="12">
        <v>1.125</v>
      </c>
      <c r="X7" s="12">
        <v>1.16666666666667</v>
      </c>
      <c r="Y7" s="12">
        <v>1.20833333333334</v>
      </c>
      <c r="Z7" s="12">
        <v>1.25</v>
      </c>
      <c r="AA7" s="12">
        <v>1.29166666666667</v>
      </c>
      <c r="AB7" s="12"/>
      <c r="AC7" s="10"/>
      <c r="AD7" s="13">
        <v>1</v>
      </c>
      <c r="AE7" s="13">
        <v>2</v>
      </c>
      <c r="AF7" s="13">
        <v>3</v>
      </c>
      <c r="AG7" s="20"/>
    </row>
    <row r="8" spans="1:33" ht="15">
      <c r="A8" s="14">
        <v>39348</v>
      </c>
      <c r="B8" s="4">
        <f>A9-A8</f>
        <v>90</v>
      </c>
      <c r="C8" s="6" t="s">
        <v>57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>
        <v>1</v>
      </c>
      <c r="O8" s="23">
        <v>2</v>
      </c>
      <c r="P8" s="23">
        <v>2</v>
      </c>
      <c r="Q8" s="23">
        <v>3</v>
      </c>
      <c r="R8" s="23">
        <v>3</v>
      </c>
      <c r="S8" s="23">
        <v>3</v>
      </c>
      <c r="T8" s="23">
        <v>3</v>
      </c>
      <c r="U8" s="23">
        <v>3</v>
      </c>
      <c r="V8" s="23">
        <v>2</v>
      </c>
      <c r="W8" s="23">
        <v>1</v>
      </c>
      <c r="X8" s="23">
        <v>1</v>
      </c>
      <c r="Y8" s="23">
        <v>1</v>
      </c>
      <c r="Z8" s="23"/>
      <c r="AA8" s="23"/>
      <c r="AB8" s="2"/>
      <c r="AC8" s="2"/>
      <c r="AD8" s="3" t="e">
        <f>_xlfn.COUNTIFS(D8:AA8,AD7)</f>
        <v>#NAME?</v>
      </c>
      <c r="AE8" s="3" t="e">
        <f>_xlfn.COUNTIFS(D8:AA8,AE7)</f>
        <v>#NAME?</v>
      </c>
      <c r="AF8" s="3" t="e">
        <f>_xlfn.COUNTIFS(D8:AA8,AF7)</f>
        <v>#NAME?</v>
      </c>
      <c r="AG8" s="8"/>
    </row>
    <row r="9" spans="1:33" ht="15">
      <c r="A9" s="14">
        <v>39438</v>
      </c>
      <c r="B9" s="4">
        <f>A10-A9</f>
        <v>90</v>
      </c>
      <c r="C9" s="6" t="s">
        <v>58</v>
      </c>
      <c r="D9" s="23"/>
      <c r="E9" s="23"/>
      <c r="F9" s="23"/>
      <c r="G9" s="23"/>
      <c r="H9" s="23"/>
      <c r="I9" s="23"/>
      <c r="J9" s="23"/>
      <c r="K9" s="23"/>
      <c r="L9" s="23"/>
      <c r="M9" s="23">
        <v>1</v>
      </c>
      <c r="N9" s="23">
        <v>2</v>
      </c>
      <c r="O9" s="23">
        <v>2</v>
      </c>
      <c r="P9" s="23">
        <v>3</v>
      </c>
      <c r="Q9" s="23">
        <v>3</v>
      </c>
      <c r="R9" s="23">
        <v>3</v>
      </c>
      <c r="S9" s="23">
        <v>3</v>
      </c>
      <c r="T9" s="23">
        <v>3</v>
      </c>
      <c r="U9" s="23">
        <v>3</v>
      </c>
      <c r="V9" s="23">
        <v>3</v>
      </c>
      <c r="W9" s="23">
        <v>2</v>
      </c>
      <c r="X9" s="23">
        <v>1</v>
      </c>
      <c r="Y9" s="23">
        <v>1</v>
      </c>
      <c r="Z9" s="23">
        <v>1</v>
      </c>
      <c r="AA9" s="23"/>
      <c r="AB9" s="2"/>
      <c r="AC9" s="4"/>
      <c r="AD9" s="3" t="e">
        <f>_xlfn.COUNTIFS(D9:AA9,AD7)</f>
        <v>#NAME?</v>
      </c>
      <c r="AE9" s="3" t="e">
        <f>_xlfn.COUNTIFS(D9:AA9,AE7)</f>
        <v>#NAME?</v>
      </c>
      <c r="AF9" s="3" t="e">
        <f>_xlfn.COUNTIFS(D9:AA9,AF7)</f>
        <v>#NAME?</v>
      </c>
      <c r="AG9" s="8"/>
    </row>
    <row r="10" spans="1:33" ht="15">
      <c r="A10" s="14">
        <v>39528</v>
      </c>
      <c r="B10" s="4">
        <f>A11-A10</f>
        <v>92</v>
      </c>
      <c r="C10" s="6" t="s">
        <v>59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v>1</v>
      </c>
      <c r="O10" s="23">
        <v>2</v>
      </c>
      <c r="P10" s="23">
        <v>2</v>
      </c>
      <c r="Q10" s="23">
        <v>3</v>
      </c>
      <c r="R10" s="23">
        <v>3</v>
      </c>
      <c r="S10" s="23">
        <v>3</v>
      </c>
      <c r="T10" s="23">
        <v>3</v>
      </c>
      <c r="U10" s="23">
        <v>3</v>
      </c>
      <c r="V10" s="23">
        <v>2</v>
      </c>
      <c r="W10" s="23">
        <v>1</v>
      </c>
      <c r="X10" s="23">
        <v>1</v>
      </c>
      <c r="Y10" s="23">
        <v>1</v>
      </c>
      <c r="Z10" s="23"/>
      <c r="AA10" s="23"/>
      <c r="AB10" s="4"/>
      <c r="AC10" s="4"/>
      <c r="AD10" s="3" t="e">
        <f>_xlfn.COUNTIFS(D10:AA10,AD7)</f>
        <v>#NAME?</v>
      </c>
      <c r="AE10" s="3" t="e">
        <f>_xlfn.COUNTIFS(D10:AA10,AE7)</f>
        <v>#NAME?</v>
      </c>
      <c r="AF10" s="3" t="e">
        <f>_xlfn.COUNTIFS(D10:AA10,AF7)</f>
        <v>#NAME?</v>
      </c>
      <c r="AG10" s="8"/>
    </row>
    <row r="11" spans="1:33" ht="15">
      <c r="A11" s="14">
        <v>39620</v>
      </c>
      <c r="B11" s="4">
        <f>A12-A11</f>
        <v>93</v>
      </c>
      <c r="C11" s="6" t="s">
        <v>60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v>1</v>
      </c>
      <c r="Q11" s="23">
        <v>2</v>
      </c>
      <c r="R11" s="23">
        <v>2</v>
      </c>
      <c r="S11" s="23">
        <v>3</v>
      </c>
      <c r="T11" s="23">
        <v>3</v>
      </c>
      <c r="U11" s="23">
        <v>2</v>
      </c>
      <c r="V11" s="23">
        <v>1</v>
      </c>
      <c r="W11" s="23">
        <v>1</v>
      </c>
      <c r="X11" s="23">
        <v>1</v>
      </c>
      <c r="Y11" s="23"/>
      <c r="Z11" s="23"/>
      <c r="AA11" s="23"/>
      <c r="AB11" s="4"/>
      <c r="AC11" s="4"/>
      <c r="AD11" s="3" t="e">
        <f>_xlfn.COUNTIFS(D11:AA11,AD7)</f>
        <v>#NAME?</v>
      </c>
      <c r="AE11" s="3" t="e">
        <f>_xlfn.COUNTIFS(D11:AA11,AE7)</f>
        <v>#NAME?</v>
      </c>
      <c r="AF11" s="3" t="e">
        <f>_xlfn.COUNTIFS(D11:AA11,AF7)</f>
        <v>#NAME?</v>
      </c>
      <c r="AG11" s="8"/>
    </row>
    <row r="12" spans="1:33" ht="15">
      <c r="A12" s="14">
        <v>39713</v>
      </c>
      <c r="B12" s="4">
        <f>SUM(B8:B11)</f>
        <v>365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8"/>
    </row>
    <row r="13" spans="1:33" ht="15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>
        <f>D3</f>
        <v>0.5</v>
      </c>
      <c r="AE13" s="15">
        <f>D4</f>
        <v>0.75</v>
      </c>
      <c r="AF13" s="15">
        <f>D5</f>
        <v>1</v>
      </c>
      <c r="AG13" s="8"/>
    </row>
    <row r="14" spans="1:33" ht="15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" t="e">
        <f aca="true" t="shared" si="0" ref="AD14:AF15">AD8*$B8</f>
        <v>#NAME?</v>
      </c>
      <c r="AE14" s="3" t="e">
        <f t="shared" si="0"/>
        <v>#NAME?</v>
      </c>
      <c r="AF14" s="24" t="e">
        <f t="shared" si="0"/>
        <v>#NAME?</v>
      </c>
      <c r="AG14" s="88" t="s">
        <v>67</v>
      </c>
    </row>
    <row r="15" spans="1:33" ht="1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3" t="e">
        <f t="shared" si="0"/>
        <v>#NAME?</v>
      </c>
      <c r="AE15" s="3" t="e">
        <f t="shared" si="0"/>
        <v>#NAME?</v>
      </c>
      <c r="AF15" s="24" t="e">
        <f t="shared" si="0"/>
        <v>#NAME?</v>
      </c>
      <c r="AG15" s="88"/>
    </row>
    <row r="16" spans="1:33" ht="15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 t="e">
        <f aca="true" t="shared" si="1" ref="AD16:AF17">AD10*$B10</f>
        <v>#NAME?</v>
      </c>
      <c r="AE16" s="3" t="e">
        <f t="shared" si="1"/>
        <v>#NAME?</v>
      </c>
      <c r="AF16" s="24" t="e">
        <f t="shared" si="1"/>
        <v>#NAME?</v>
      </c>
      <c r="AG16" s="88"/>
    </row>
    <row r="17" spans="1:33" ht="1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3" t="e">
        <f t="shared" si="1"/>
        <v>#NAME?</v>
      </c>
      <c r="AE17" s="3" t="e">
        <f t="shared" si="1"/>
        <v>#NAME?</v>
      </c>
      <c r="AF17" s="24" t="e">
        <f t="shared" si="1"/>
        <v>#NAME?</v>
      </c>
      <c r="AG17" s="88"/>
    </row>
    <row r="18" spans="1:33" ht="15.7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e">
        <f>SUM(AD14:AD17)</f>
        <v>#NAME?</v>
      </c>
      <c r="AE18" s="4" t="e">
        <f>SUM(AE14:AE17)</f>
        <v>#NAME?</v>
      </c>
      <c r="AF18" s="4" t="e">
        <f>SUM(AF14:AF17)</f>
        <v>#NAME?</v>
      </c>
      <c r="AG18" s="26" t="e">
        <f>SUM(AD18:AF18)</f>
        <v>#NAME?</v>
      </c>
    </row>
    <row r="19" spans="1:33" ht="15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</row>
    <row r="20" spans="1:33" ht="1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5">
        <f>D3</f>
        <v>0.5</v>
      </c>
      <c r="AE20" s="15">
        <f>D4</f>
        <v>0.75</v>
      </c>
      <c r="AF20" s="15">
        <f>D5</f>
        <v>1</v>
      </c>
      <c r="AG20" s="8"/>
    </row>
    <row r="21" spans="1:33" ht="15" customHeight="1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 t="e">
        <f>AD14*AD$20</f>
        <v>#NAME?</v>
      </c>
      <c r="AE21" s="5" t="e">
        <f aca="true" t="shared" si="2" ref="AD21:AF24">AE14*AE$20</f>
        <v>#NAME?</v>
      </c>
      <c r="AF21" s="25" t="e">
        <f t="shared" si="2"/>
        <v>#NAME?</v>
      </c>
      <c r="AG21" s="88" t="s">
        <v>66</v>
      </c>
    </row>
    <row r="22" spans="1:33" ht="15" customHeight="1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" t="e">
        <f t="shared" si="2"/>
        <v>#NAME?</v>
      </c>
      <c r="AE22" s="5" t="e">
        <f t="shared" si="2"/>
        <v>#NAME?</v>
      </c>
      <c r="AF22" s="25" t="e">
        <f t="shared" si="2"/>
        <v>#NAME?</v>
      </c>
      <c r="AG22" s="88"/>
    </row>
    <row r="23" spans="1:33" ht="15" customHeight="1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 t="e">
        <f t="shared" si="2"/>
        <v>#NAME?</v>
      </c>
      <c r="AE23" s="5" t="e">
        <f t="shared" si="2"/>
        <v>#NAME?</v>
      </c>
      <c r="AF23" s="25" t="e">
        <f t="shared" si="2"/>
        <v>#NAME?</v>
      </c>
      <c r="AG23" s="88"/>
    </row>
    <row r="24" spans="1:33" ht="1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 t="e">
        <f t="shared" si="2"/>
        <v>#NAME?</v>
      </c>
      <c r="AE24" s="5" t="e">
        <f t="shared" si="2"/>
        <v>#NAME?</v>
      </c>
      <c r="AF24" s="25" t="e">
        <f t="shared" si="2"/>
        <v>#NAME?</v>
      </c>
      <c r="AG24" s="88"/>
    </row>
    <row r="25" spans="1:33" ht="15.7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6" t="e">
        <f>SUM(AD21:AD24)</f>
        <v>#NAME?</v>
      </c>
      <c r="AE25" s="16" t="e">
        <f>SUM(AE21:AE24)</f>
        <v>#NAME?</v>
      </c>
      <c r="AF25" s="16" t="e">
        <f>SUM(AF21:AF24)</f>
        <v>#NAME?</v>
      </c>
      <c r="AG25" s="27" t="e">
        <f>AD18+AE18</f>
        <v>#NAME?</v>
      </c>
    </row>
    <row r="26" spans="1:33" ht="15.7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89" t="s">
        <v>70</v>
      </c>
      <c r="AE26" s="89"/>
      <c r="AF26" s="89"/>
      <c r="AG26" s="27" t="e">
        <f>SUM(AD25:AF25)</f>
        <v>#NAME?</v>
      </c>
    </row>
    <row r="27" spans="1:33" ht="1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28"/>
    </row>
    <row r="28" spans="1:33" ht="1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9"/>
    </row>
    <row r="29" spans="1:33" ht="1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87" t="s">
        <v>69</v>
      </c>
      <c r="AE29" s="87"/>
      <c r="AF29" s="87"/>
      <c r="AG29" s="8"/>
    </row>
    <row r="30" spans="1:33" ht="1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83" t="e">
        <f>AG26/AG18</f>
        <v>#NAME?</v>
      </c>
      <c r="AE30" s="83"/>
      <c r="AF30" s="83"/>
      <c r="AG30" s="8"/>
    </row>
    <row r="31" spans="1:33" ht="1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83"/>
      <c r="AE31" s="83"/>
      <c r="AF31" s="83"/>
      <c r="AG31" s="8"/>
    </row>
    <row r="32" spans="1:33" ht="1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83"/>
      <c r="AE32" s="83"/>
      <c r="AF32" s="83"/>
      <c r="AG32" s="8"/>
    </row>
    <row r="33" spans="1:33" ht="1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/>
    </row>
    <row r="34" spans="1:33" ht="1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8"/>
    </row>
    <row r="35" spans="1:33" ht="1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8"/>
    </row>
    <row r="36" spans="1:33" ht="1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"/>
    </row>
    <row r="37" spans="1:33" ht="1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"/>
    </row>
    <row r="38" spans="1:33" ht="1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8"/>
    </row>
    <row r="39" spans="1:33" ht="1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"/>
    </row>
    <row r="40" spans="1:33" ht="15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8"/>
    </row>
    <row r="41" spans="1:33" ht="15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"/>
    </row>
    <row r="42" spans="1:33" ht="15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8"/>
    </row>
    <row r="43" spans="1:33" ht="15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"/>
    </row>
    <row r="44" spans="1:33" ht="15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8"/>
    </row>
    <row r="45" spans="1:33" ht="15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"/>
    </row>
    <row r="46" spans="1:33" ht="15.75" thickBo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/>
    </row>
    <row r="47" ht="15.75" thickTop="1"/>
  </sheetData>
  <sheetProtection sheet="1" objects="1" scenarios="1"/>
  <mergeCells count="6">
    <mergeCell ref="AD30:AF32"/>
    <mergeCell ref="A1:AG1"/>
    <mergeCell ref="AD29:AF29"/>
    <mergeCell ref="AG14:AG17"/>
    <mergeCell ref="AG21:AG24"/>
    <mergeCell ref="AD26:AF26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selection activeCell="A2" sqref="A2:A7"/>
    </sheetView>
  </sheetViews>
  <sheetFormatPr defaultColWidth="8.8515625" defaultRowHeight="15"/>
  <cols>
    <col min="1" max="1" width="4.7109375" style="30" customWidth="1"/>
    <col min="2" max="3" width="20.7109375" style="30" customWidth="1"/>
    <col min="4" max="5" width="10.7109375" style="30" customWidth="1"/>
    <col min="6" max="10" width="8.7109375" style="30" customWidth="1"/>
    <col min="11" max="14" width="7.7109375" style="30" customWidth="1"/>
    <col min="15" max="15" width="6.7109375" style="30" customWidth="1"/>
    <col min="16" max="24" width="6.7109375" style="30" hidden="1" customWidth="1"/>
    <col min="25" max="16384" width="8.8515625" style="30" customWidth="1"/>
  </cols>
  <sheetData>
    <row r="1" spans="1:14" ht="24.75" customHeight="1" thickBot="1" thickTop="1">
      <c r="A1" s="146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2" customHeight="1" thickTop="1">
      <c r="A2" s="138" t="s">
        <v>8</v>
      </c>
      <c r="B2" s="149" t="s">
        <v>0</v>
      </c>
      <c r="C2" s="150"/>
      <c r="D2" s="150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12" customHeight="1">
      <c r="A3" s="137"/>
      <c r="B3" s="151"/>
      <c r="C3" s="152"/>
      <c r="D3" s="152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4" ht="12" customHeight="1">
      <c r="A4" s="137"/>
      <c r="B4" s="151" t="s">
        <v>1</v>
      </c>
      <c r="C4" s="152"/>
      <c r="D4" s="152"/>
      <c r="E4" s="157"/>
      <c r="F4" s="157"/>
      <c r="G4" s="157"/>
      <c r="H4" s="158"/>
      <c r="I4" s="158"/>
      <c r="J4" s="158"/>
      <c r="K4" s="158"/>
      <c r="L4" s="158"/>
      <c r="M4" s="158"/>
      <c r="N4" s="159"/>
    </row>
    <row r="5" spans="1:14" ht="12" customHeight="1">
      <c r="A5" s="137"/>
      <c r="B5" s="151" t="s">
        <v>2</v>
      </c>
      <c r="C5" s="152"/>
      <c r="D5" s="152"/>
      <c r="E5" s="157"/>
      <c r="F5" s="157"/>
      <c r="G5" s="157"/>
      <c r="H5" s="158"/>
      <c r="I5" s="158"/>
      <c r="J5" s="158"/>
      <c r="K5" s="158"/>
      <c r="L5" s="158"/>
      <c r="M5" s="158"/>
      <c r="N5" s="159"/>
    </row>
    <row r="6" spans="1:14" ht="12" customHeight="1">
      <c r="A6" s="137"/>
      <c r="B6" s="151" t="s">
        <v>3</v>
      </c>
      <c r="C6" s="152"/>
      <c r="D6" s="152"/>
      <c r="E6" s="144">
        <f>SUM(E11:E13)</f>
        <v>0</v>
      </c>
      <c r="F6" s="144"/>
      <c r="G6" s="144"/>
      <c r="H6" s="158"/>
      <c r="I6" s="158"/>
      <c r="J6" s="158"/>
      <c r="K6" s="158"/>
      <c r="L6" s="158"/>
      <c r="M6" s="158"/>
      <c r="N6" s="159"/>
    </row>
    <row r="7" spans="1:14" ht="12" customHeight="1">
      <c r="A7" s="137"/>
      <c r="B7" s="131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32"/>
    </row>
    <row r="8" spans="1:14" ht="15" customHeight="1">
      <c r="A8" s="137" t="s">
        <v>50</v>
      </c>
      <c r="B8" s="139" t="s">
        <v>4</v>
      </c>
      <c r="C8" s="140"/>
      <c r="D8" s="140"/>
      <c r="E8" s="140"/>
      <c r="F8" s="140"/>
      <c r="G8" s="140"/>
      <c r="H8" s="140"/>
      <c r="I8" s="140"/>
      <c r="J8" s="140"/>
      <c r="K8" s="129"/>
      <c r="L8" s="129"/>
      <c r="M8" s="129"/>
      <c r="N8" s="130"/>
    </row>
    <row r="9" spans="1:14" ht="12" customHeight="1">
      <c r="A9" s="137"/>
      <c r="B9" s="145"/>
      <c r="C9" s="99"/>
      <c r="D9" s="99"/>
      <c r="E9" s="32"/>
      <c r="F9" s="127" t="s">
        <v>5</v>
      </c>
      <c r="G9" s="127"/>
      <c r="H9" s="127"/>
      <c r="I9" s="127"/>
      <c r="J9" s="127"/>
      <c r="K9" s="127" t="s">
        <v>6</v>
      </c>
      <c r="L9" s="127"/>
      <c r="M9" s="127"/>
      <c r="N9" s="132"/>
    </row>
    <row r="10" spans="1:14" ht="12" customHeight="1">
      <c r="A10" s="137"/>
      <c r="B10" s="133" t="s">
        <v>7</v>
      </c>
      <c r="C10" s="33" t="s">
        <v>8</v>
      </c>
      <c r="D10" s="34" t="s">
        <v>9</v>
      </c>
      <c r="E10" s="35" t="s">
        <v>71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14</v>
      </c>
      <c r="K10" s="36" t="s">
        <v>15</v>
      </c>
      <c r="L10" s="36" t="s">
        <v>16</v>
      </c>
      <c r="M10" s="36" t="s">
        <v>17</v>
      </c>
      <c r="N10" s="37" t="s">
        <v>18</v>
      </c>
    </row>
    <row r="11" spans="1:14" ht="12" customHeight="1">
      <c r="A11" s="137"/>
      <c r="B11" s="133"/>
      <c r="C11" s="38"/>
      <c r="D11" s="39"/>
      <c r="E11" s="40"/>
      <c r="F11" s="41"/>
      <c r="G11" s="42"/>
      <c r="H11" s="42"/>
      <c r="I11" s="42"/>
      <c r="J11" s="42"/>
      <c r="K11" s="41"/>
      <c r="L11" s="42"/>
      <c r="M11" s="43"/>
      <c r="N11" s="44"/>
    </row>
    <row r="12" spans="1:14" ht="12" customHeight="1">
      <c r="A12" s="137"/>
      <c r="B12" s="133"/>
      <c r="C12" s="38"/>
      <c r="D12" s="39"/>
      <c r="E12" s="40"/>
      <c r="F12" s="41"/>
      <c r="G12" s="42"/>
      <c r="H12" s="42"/>
      <c r="I12" s="42"/>
      <c r="J12" s="42"/>
      <c r="K12" s="41"/>
      <c r="L12" s="42"/>
      <c r="M12" s="43"/>
      <c r="N12" s="44"/>
    </row>
    <row r="13" spans="1:14" ht="12" customHeight="1">
      <c r="A13" s="137"/>
      <c r="B13" s="133"/>
      <c r="C13" s="38"/>
      <c r="D13" s="39"/>
      <c r="E13" s="40"/>
      <c r="F13" s="41"/>
      <c r="G13" s="42"/>
      <c r="H13" s="42"/>
      <c r="I13" s="42"/>
      <c r="J13" s="42"/>
      <c r="K13" s="41"/>
      <c r="L13" s="42"/>
      <c r="M13" s="43"/>
      <c r="N13" s="44"/>
    </row>
    <row r="14" spans="1:14" ht="12" customHeight="1">
      <c r="A14" s="137" t="s">
        <v>52</v>
      </c>
      <c r="B14" s="133" t="s">
        <v>19</v>
      </c>
      <c r="C14" s="33" t="s">
        <v>8</v>
      </c>
      <c r="D14" s="34" t="s">
        <v>9</v>
      </c>
      <c r="E14" s="35" t="s">
        <v>71</v>
      </c>
      <c r="F14" s="36" t="s">
        <v>10</v>
      </c>
      <c r="G14" s="36" t="s">
        <v>11</v>
      </c>
      <c r="H14" s="36" t="s">
        <v>12</v>
      </c>
      <c r="I14" s="36" t="s">
        <v>13</v>
      </c>
      <c r="J14" s="36" t="s">
        <v>14</v>
      </c>
      <c r="K14" s="36" t="s">
        <v>15</v>
      </c>
      <c r="L14" s="36" t="s">
        <v>16</v>
      </c>
      <c r="M14" s="36" t="s">
        <v>17</v>
      </c>
      <c r="N14" s="37" t="s">
        <v>18</v>
      </c>
    </row>
    <row r="15" spans="1:14" ht="12" customHeight="1">
      <c r="A15" s="137"/>
      <c r="B15" s="133"/>
      <c r="C15" s="45">
        <f aca="true" t="shared" si="0" ref="C15:E17">C11</f>
        <v>0</v>
      </c>
      <c r="D15" s="45">
        <f t="shared" si="0"/>
        <v>0</v>
      </c>
      <c r="E15" s="46">
        <f t="shared" si="0"/>
        <v>0</v>
      </c>
      <c r="F15" s="47"/>
      <c r="G15" s="42"/>
      <c r="H15" s="42"/>
      <c r="I15" s="42"/>
      <c r="J15" s="42"/>
      <c r="K15" s="41"/>
      <c r="L15" s="42"/>
      <c r="M15" s="43"/>
      <c r="N15" s="44"/>
    </row>
    <row r="16" spans="1:14" ht="12" customHeight="1">
      <c r="A16" s="137"/>
      <c r="B16" s="133"/>
      <c r="C16" s="45">
        <f t="shared" si="0"/>
        <v>0</v>
      </c>
      <c r="D16" s="45">
        <f t="shared" si="0"/>
        <v>0</v>
      </c>
      <c r="E16" s="46">
        <f t="shared" si="0"/>
        <v>0</v>
      </c>
      <c r="F16" s="41"/>
      <c r="G16" s="42"/>
      <c r="H16" s="42"/>
      <c r="I16" s="42"/>
      <c r="J16" s="42"/>
      <c r="K16" s="41"/>
      <c r="L16" s="42"/>
      <c r="M16" s="43"/>
      <c r="N16" s="44"/>
    </row>
    <row r="17" spans="1:14" ht="12" customHeight="1">
      <c r="A17" s="137"/>
      <c r="B17" s="133"/>
      <c r="C17" s="45">
        <f t="shared" si="0"/>
        <v>0</v>
      </c>
      <c r="D17" s="45">
        <f t="shared" si="0"/>
        <v>0</v>
      </c>
      <c r="E17" s="46">
        <f t="shared" si="0"/>
        <v>0</v>
      </c>
      <c r="F17" s="41"/>
      <c r="G17" s="42"/>
      <c r="H17" s="42"/>
      <c r="I17" s="42"/>
      <c r="J17" s="42"/>
      <c r="K17" s="41"/>
      <c r="L17" s="42"/>
      <c r="M17" s="43"/>
      <c r="N17" s="44"/>
    </row>
    <row r="18" spans="1:14" ht="12" customHeight="1">
      <c r="A18" s="137"/>
      <c r="B18" s="133" t="s">
        <v>20</v>
      </c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3"/>
    </row>
    <row r="19" spans="1:14" ht="12" customHeight="1">
      <c r="A19" s="137"/>
      <c r="B19" s="133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</row>
    <row r="20" spans="1:14" ht="12" customHeight="1">
      <c r="A20" s="137"/>
      <c r="B20" s="133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</row>
    <row r="21" spans="1:14" ht="12" customHeight="1">
      <c r="A21" s="137"/>
      <c r="B21" s="133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2" customHeight="1">
      <c r="A22" s="137" t="s">
        <v>53</v>
      </c>
      <c r="B22" s="133" t="s">
        <v>21</v>
      </c>
      <c r="C22" s="33" t="s">
        <v>8</v>
      </c>
      <c r="D22" s="34" t="s">
        <v>9</v>
      </c>
      <c r="E22" s="35" t="s">
        <v>71</v>
      </c>
      <c r="F22" s="36" t="s">
        <v>10</v>
      </c>
      <c r="G22" s="36" t="s">
        <v>11</v>
      </c>
      <c r="H22" s="36" t="s">
        <v>12</v>
      </c>
      <c r="I22" s="36" t="s">
        <v>13</v>
      </c>
      <c r="J22" s="36" t="s">
        <v>14</v>
      </c>
      <c r="K22" s="36" t="s">
        <v>15</v>
      </c>
      <c r="L22" s="36" t="s">
        <v>16</v>
      </c>
      <c r="M22" s="36" t="s">
        <v>17</v>
      </c>
      <c r="N22" s="37" t="s">
        <v>18</v>
      </c>
    </row>
    <row r="23" spans="1:24" ht="12" customHeight="1">
      <c r="A23" s="137"/>
      <c r="B23" s="133"/>
      <c r="C23" s="45">
        <f aca="true" t="shared" si="1" ref="C23:E25">C11</f>
        <v>0</v>
      </c>
      <c r="D23" s="45">
        <f t="shared" si="1"/>
        <v>0</v>
      </c>
      <c r="E23" s="46">
        <f t="shared" si="1"/>
        <v>0</v>
      </c>
      <c r="F23" s="41"/>
      <c r="G23" s="41"/>
      <c r="H23" s="41"/>
      <c r="I23" s="41"/>
      <c r="J23" s="41"/>
      <c r="K23" s="41"/>
      <c r="L23" s="41"/>
      <c r="M23" s="48"/>
      <c r="N23" s="49"/>
      <c r="P23" s="50">
        <f>ROUND(F23,2)</f>
        <v>0</v>
      </c>
      <c r="Q23" s="51">
        <f>ROUND(G23,1)</f>
        <v>0</v>
      </c>
      <c r="R23" s="51">
        <f aca="true" t="shared" si="2" ref="R23:T25">ROUND(H23,1)</f>
        <v>0</v>
      </c>
      <c r="S23" s="51">
        <f t="shared" si="2"/>
        <v>0</v>
      </c>
      <c r="T23" s="51">
        <f t="shared" si="2"/>
        <v>0</v>
      </c>
      <c r="U23" s="50">
        <f aca="true" t="shared" si="3" ref="U23:X25">ROUND(K23,2)</f>
        <v>0</v>
      </c>
      <c r="V23" s="51">
        <f>ROUND(L23,1)</f>
        <v>0</v>
      </c>
      <c r="W23" s="52">
        <f t="shared" si="3"/>
        <v>0</v>
      </c>
      <c r="X23" s="51">
        <f>ROUND(N23,1)</f>
        <v>0</v>
      </c>
    </row>
    <row r="24" spans="1:24" ht="12" customHeight="1">
      <c r="A24" s="137"/>
      <c r="B24" s="133"/>
      <c r="C24" s="45">
        <f t="shared" si="1"/>
        <v>0</v>
      </c>
      <c r="D24" s="45">
        <f t="shared" si="1"/>
        <v>0</v>
      </c>
      <c r="E24" s="46">
        <f t="shared" si="1"/>
        <v>0</v>
      </c>
      <c r="F24" s="41"/>
      <c r="G24" s="41"/>
      <c r="H24" s="41"/>
      <c r="I24" s="41"/>
      <c r="J24" s="41"/>
      <c r="K24" s="41"/>
      <c r="L24" s="41"/>
      <c r="M24" s="48"/>
      <c r="N24" s="49"/>
      <c r="P24" s="50">
        <f>ROUND(F24,2)</f>
        <v>0</v>
      </c>
      <c r="Q24" s="51">
        <f>ROUND(G24,1)</f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0">
        <f t="shared" si="3"/>
        <v>0</v>
      </c>
      <c r="V24" s="51">
        <f>ROUND(L24,1)</f>
        <v>0</v>
      </c>
      <c r="W24" s="52">
        <f t="shared" si="3"/>
        <v>0</v>
      </c>
      <c r="X24" s="51">
        <f t="shared" si="3"/>
        <v>0</v>
      </c>
    </row>
    <row r="25" spans="1:24" ht="12" customHeight="1">
      <c r="A25" s="137"/>
      <c r="B25" s="133"/>
      <c r="C25" s="45">
        <f t="shared" si="1"/>
        <v>0</v>
      </c>
      <c r="D25" s="45">
        <f t="shared" si="1"/>
        <v>0</v>
      </c>
      <c r="E25" s="46">
        <f t="shared" si="1"/>
        <v>0</v>
      </c>
      <c r="F25" s="41"/>
      <c r="G25" s="41"/>
      <c r="H25" s="41"/>
      <c r="I25" s="41"/>
      <c r="J25" s="41"/>
      <c r="K25" s="41"/>
      <c r="L25" s="41"/>
      <c r="M25" s="48"/>
      <c r="N25" s="49"/>
      <c r="P25" s="50">
        <f>ROUND(F25,2)</f>
        <v>0</v>
      </c>
      <c r="Q25" s="51">
        <f>ROUND(G25,1)</f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0">
        <f t="shared" si="3"/>
        <v>0</v>
      </c>
      <c r="V25" s="51">
        <f>ROUND(L25,1)</f>
        <v>0</v>
      </c>
      <c r="W25" s="52">
        <f t="shared" si="3"/>
        <v>0</v>
      </c>
      <c r="X25" s="51">
        <f t="shared" si="3"/>
        <v>0</v>
      </c>
    </row>
    <row r="26" spans="1:14" ht="12" customHeight="1">
      <c r="A26" s="137"/>
      <c r="B26" s="95" t="s">
        <v>22</v>
      </c>
      <c r="C26" s="53" t="s">
        <v>8</v>
      </c>
      <c r="D26" s="34" t="s">
        <v>9</v>
      </c>
      <c r="E26" s="35" t="s">
        <v>23</v>
      </c>
      <c r="F26" s="36" t="s">
        <v>10</v>
      </c>
      <c r="G26" s="36" t="s">
        <v>11</v>
      </c>
      <c r="H26" s="36" t="s">
        <v>12</v>
      </c>
      <c r="I26" s="36" t="s">
        <v>13</v>
      </c>
      <c r="J26" s="36" t="s">
        <v>14</v>
      </c>
      <c r="K26" s="36" t="s">
        <v>15</v>
      </c>
      <c r="L26" s="36" t="s">
        <v>16</v>
      </c>
      <c r="M26" s="36" t="s">
        <v>17</v>
      </c>
      <c r="N26" s="37" t="s">
        <v>18</v>
      </c>
    </row>
    <row r="27" spans="1:14" ht="12" customHeight="1">
      <c r="A27" s="137"/>
      <c r="B27" s="96"/>
      <c r="C27" s="45">
        <f aca="true" t="shared" si="4" ref="C27:D29">C11</f>
        <v>0</v>
      </c>
      <c r="D27" s="45">
        <f t="shared" si="4"/>
        <v>0</v>
      </c>
      <c r="E27" s="54">
        <f>G23*E23</f>
        <v>0</v>
      </c>
      <c r="F27" s="55" t="str">
        <f aca="true" t="shared" si="5" ref="F27:G29">IF(AND(P23&gt;=F15,P23&lt;=F15+F15*0.15),"OK","NO")</f>
        <v>OK</v>
      </c>
      <c r="G27" s="55" t="str">
        <f t="shared" si="5"/>
        <v>OK</v>
      </c>
      <c r="H27" s="55" t="str">
        <f>IF(R23&gt;=H15,"OK","NO")</f>
        <v>OK</v>
      </c>
      <c r="I27" s="55" t="str">
        <f aca="true" t="shared" si="6" ref="I27:L29">IF(S23&gt;=I15,"OK","NO")</f>
        <v>OK</v>
      </c>
      <c r="J27" s="55" t="str">
        <f t="shared" si="6"/>
        <v>OK</v>
      </c>
      <c r="K27" s="55" t="str">
        <f>IF(U23&gt;=K15,"OK","NO")</f>
        <v>OK</v>
      </c>
      <c r="L27" s="55" t="str">
        <f>IF(V23&gt;=L15,"OK","NO")</f>
        <v>OK</v>
      </c>
      <c r="M27" s="55" t="str">
        <f>IF(W23&lt;=M15,"OK","NO")</f>
        <v>OK</v>
      </c>
      <c r="N27" s="56" t="str">
        <f>IF(X23&gt;=N15,"OK","NO")</f>
        <v>OK</v>
      </c>
    </row>
    <row r="28" spans="1:14" ht="12" customHeight="1">
      <c r="A28" s="137"/>
      <c r="B28" s="96"/>
      <c r="C28" s="45">
        <f t="shared" si="4"/>
        <v>0</v>
      </c>
      <c r="D28" s="45">
        <f t="shared" si="4"/>
        <v>0</v>
      </c>
      <c r="E28" s="54">
        <f>G24*E24</f>
        <v>0</v>
      </c>
      <c r="F28" s="55" t="str">
        <f t="shared" si="5"/>
        <v>OK</v>
      </c>
      <c r="G28" s="55" t="str">
        <f t="shared" si="5"/>
        <v>OK</v>
      </c>
      <c r="H28" s="55" t="str">
        <f>IF(R24&gt;=H16,"OK","NO")</f>
        <v>OK</v>
      </c>
      <c r="I28" s="55" t="str">
        <f t="shared" si="6"/>
        <v>OK</v>
      </c>
      <c r="J28" s="55" t="str">
        <f t="shared" si="6"/>
        <v>OK</v>
      </c>
      <c r="K28" s="55" t="str">
        <f t="shared" si="6"/>
        <v>OK</v>
      </c>
      <c r="L28" s="55" t="str">
        <f t="shared" si="6"/>
        <v>OK</v>
      </c>
      <c r="M28" s="55" t="str">
        <f>IF(W24&lt;=M16,"OK","NO")</f>
        <v>OK</v>
      </c>
      <c r="N28" s="56" t="str">
        <f>IF(X24&gt;=N16,"OK","NO")</f>
        <v>OK</v>
      </c>
    </row>
    <row r="29" spans="1:14" ht="12" customHeight="1">
      <c r="A29" s="137"/>
      <c r="B29" s="96"/>
      <c r="C29" s="45">
        <f t="shared" si="4"/>
        <v>0</v>
      </c>
      <c r="D29" s="45">
        <f t="shared" si="4"/>
        <v>0</v>
      </c>
      <c r="E29" s="54">
        <f>G25*E25</f>
        <v>0</v>
      </c>
      <c r="F29" s="55" t="str">
        <f t="shared" si="5"/>
        <v>OK</v>
      </c>
      <c r="G29" s="55" t="str">
        <f t="shared" si="5"/>
        <v>OK</v>
      </c>
      <c r="H29" s="55" t="str">
        <f>IF(R25&gt;=H17,"OK","NO")</f>
        <v>OK</v>
      </c>
      <c r="I29" s="55" t="str">
        <f t="shared" si="6"/>
        <v>OK</v>
      </c>
      <c r="J29" s="55" t="str">
        <f t="shared" si="6"/>
        <v>OK</v>
      </c>
      <c r="K29" s="55" t="str">
        <f t="shared" si="6"/>
        <v>OK</v>
      </c>
      <c r="L29" s="55" t="str">
        <f t="shared" si="6"/>
        <v>OK</v>
      </c>
      <c r="M29" s="55" t="str">
        <f>IF(W25&lt;=M17,"OK","NO")</f>
        <v>OK</v>
      </c>
      <c r="N29" s="56" t="str">
        <f>IF(X25&gt;=N17,"OK","NO")</f>
        <v>OK</v>
      </c>
    </row>
    <row r="30" spans="1:14" ht="15" customHeight="1">
      <c r="A30" s="92" t="s">
        <v>51</v>
      </c>
      <c r="B30" s="139" t="s">
        <v>24</v>
      </c>
      <c r="C30" s="140"/>
      <c r="D30" s="140"/>
      <c r="E30" s="140"/>
      <c r="F30" s="140"/>
      <c r="G30" s="140"/>
      <c r="H30" s="140"/>
      <c r="I30" s="140"/>
      <c r="J30" s="140"/>
      <c r="K30" s="129"/>
      <c r="L30" s="129"/>
      <c r="M30" s="129"/>
      <c r="N30" s="130"/>
    </row>
    <row r="31" spans="1:14" ht="12" customHeight="1">
      <c r="A31" s="93"/>
      <c r="B31" s="13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32"/>
    </row>
    <row r="32" spans="1:14" ht="12" customHeight="1">
      <c r="A32" s="93"/>
      <c r="B32" s="133" t="s">
        <v>25</v>
      </c>
      <c r="C32" s="134" t="s">
        <v>8</v>
      </c>
      <c r="D32" s="134"/>
      <c r="E32" s="31" t="s">
        <v>26</v>
      </c>
      <c r="F32" s="36" t="s">
        <v>27</v>
      </c>
      <c r="G32" s="36" t="s">
        <v>41</v>
      </c>
      <c r="H32" s="36" t="s">
        <v>28</v>
      </c>
      <c r="I32" s="36" t="s">
        <v>46</v>
      </c>
      <c r="J32" s="36" t="s">
        <v>40</v>
      </c>
      <c r="K32" s="36" t="s">
        <v>29</v>
      </c>
      <c r="L32" s="36" t="s">
        <v>47</v>
      </c>
      <c r="M32" s="135" t="s">
        <v>48</v>
      </c>
      <c r="N32" s="136"/>
    </row>
    <row r="33" spans="1:14" ht="12" customHeight="1">
      <c r="A33" s="93"/>
      <c r="B33" s="133"/>
      <c r="C33" s="113"/>
      <c r="D33" s="113"/>
      <c r="E33" s="39"/>
      <c r="F33" s="57"/>
      <c r="G33" s="58"/>
      <c r="H33" s="58"/>
      <c r="I33" s="58"/>
      <c r="J33" s="58"/>
      <c r="K33" s="41"/>
      <c r="L33" s="59">
        <f>J33*G33/1000</f>
        <v>0</v>
      </c>
      <c r="M33" s="90">
        <f>L33*I33</f>
        <v>0</v>
      </c>
      <c r="N33" s="91"/>
    </row>
    <row r="34" spans="1:14" ht="12" customHeight="1">
      <c r="A34" s="93"/>
      <c r="B34" s="133"/>
      <c r="C34" s="113"/>
      <c r="D34" s="113"/>
      <c r="E34" s="39"/>
      <c r="F34" s="57"/>
      <c r="G34" s="58"/>
      <c r="H34" s="58"/>
      <c r="I34" s="58"/>
      <c r="J34" s="58"/>
      <c r="K34" s="41"/>
      <c r="L34" s="59">
        <f>J34*G34/1000</f>
        <v>0</v>
      </c>
      <c r="M34" s="90">
        <f>L34*I34</f>
        <v>0</v>
      </c>
      <c r="N34" s="91"/>
    </row>
    <row r="35" spans="1:14" ht="12" customHeight="1">
      <c r="A35" s="93"/>
      <c r="B35" s="133"/>
      <c r="C35" s="113"/>
      <c r="D35" s="113"/>
      <c r="E35" s="39"/>
      <c r="F35" s="57"/>
      <c r="G35" s="58"/>
      <c r="H35" s="58"/>
      <c r="I35" s="58"/>
      <c r="J35" s="58"/>
      <c r="K35" s="41"/>
      <c r="L35" s="59">
        <f>J35*G35/1000</f>
        <v>0</v>
      </c>
      <c r="M35" s="90">
        <f>L35*I35</f>
        <v>0</v>
      </c>
      <c r="N35" s="91"/>
    </row>
    <row r="36" spans="1:14" ht="12" customHeight="1">
      <c r="A36" s="93"/>
      <c r="B36" s="133"/>
      <c r="C36" s="113"/>
      <c r="D36" s="113"/>
      <c r="E36" s="39"/>
      <c r="F36" s="57"/>
      <c r="G36" s="58"/>
      <c r="H36" s="58"/>
      <c r="I36" s="58"/>
      <c r="J36" s="58"/>
      <c r="K36" s="41"/>
      <c r="L36" s="59">
        <f>J36*G36/1000</f>
        <v>0</v>
      </c>
      <c r="M36" s="90">
        <f>L36*I36</f>
        <v>0</v>
      </c>
      <c r="N36" s="91"/>
    </row>
    <row r="37" spans="1:14" ht="12" customHeight="1">
      <c r="A37" s="93"/>
      <c r="B37" s="133"/>
      <c r="C37" s="113"/>
      <c r="D37" s="113"/>
      <c r="E37" s="39"/>
      <c r="F37" s="57"/>
      <c r="G37" s="58"/>
      <c r="H37" s="58"/>
      <c r="I37" s="58"/>
      <c r="J37" s="58"/>
      <c r="K37" s="41"/>
      <c r="L37" s="59">
        <f>J37*G37/1000</f>
        <v>0</v>
      </c>
      <c r="M37" s="90">
        <f>L37*I37</f>
        <v>0</v>
      </c>
      <c r="N37" s="91"/>
    </row>
    <row r="38" spans="1:14" ht="15" customHeight="1">
      <c r="A38" s="93"/>
      <c r="B38" s="60" t="s">
        <v>30</v>
      </c>
      <c r="C38" s="127"/>
      <c r="D38" s="127"/>
      <c r="E38" s="128">
        <f>F33*J33+F34*J34+F35*J35+F36*J36+F37*J37</f>
        <v>0</v>
      </c>
      <c r="F38" s="128"/>
      <c r="G38" s="62"/>
      <c r="H38" s="128">
        <f>I33*J33+I34*J34+I35*J35+I36*J36+I37*J37</f>
        <v>0</v>
      </c>
      <c r="I38" s="128"/>
      <c r="J38" s="62">
        <f>SUM(J33:J37)</f>
        <v>0</v>
      </c>
      <c r="K38" s="106">
        <f>SUM(L33:L37)</f>
        <v>0</v>
      </c>
      <c r="L38" s="107"/>
      <c r="M38" s="107">
        <f>SUM(M33:N37)</f>
        <v>0</v>
      </c>
      <c r="N38" s="108"/>
    </row>
    <row r="39" spans="1:14" ht="15" customHeight="1">
      <c r="A39" s="138"/>
      <c r="B39" s="63"/>
      <c r="C39" s="102" t="s">
        <v>61</v>
      </c>
      <c r="D39" s="103"/>
      <c r="E39" s="64" t="s">
        <v>43</v>
      </c>
      <c r="F39" s="114">
        <f>IF(E39="NO",1,'Profilo Funzionamento'!AD30)</f>
        <v>1</v>
      </c>
      <c r="G39" s="114">
        <f>IF(H38="NO",2.5,2)</f>
        <v>2</v>
      </c>
      <c r="H39" s="115" t="e">
        <f>1-J39/2</f>
        <v>#DIV/0!</v>
      </c>
      <c r="I39" s="116"/>
      <c r="J39" s="65" t="e">
        <f>1-(J33*K33*I33+J34*K34*I34+J35*K35*I35+J36*K36*I36+J37*K37*I37)/H38</f>
        <v>#DIV/0!</v>
      </c>
      <c r="K39" s="117" t="e">
        <f>IF(D45&lt;=I45,"Verificata","Non Verificata")</f>
        <v>#DIV/0!</v>
      </c>
      <c r="L39" s="118"/>
      <c r="M39" s="118"/>
      <c r="N39" s="119"/>
    </row>
    <row r="40" spans="1:14" ht="15" customHeight="1">
      <c r="A40" s="92" t="s">
        <v>62</v>
      </c>
      <c r="B40" s="95" t="s">
        <v>31</v>
      </c>
      <c r="C40" s="98" t="s">
        <v>32</v>
      </c>
      <c r="D40" s="98"/>
      <c r="E40" s="67" t="e">
        <f>SUM(E27:E29)/E6</f>
        <v>#DIV/0!</v>
      </c>
      <c r="F40" s="99"/>
      <c r="G40" s="99"/>
      <c r="H40" s="99"/>
      <c r="I40" s="99"/>
      <c r="J40" s="99"/>
      <c r="K40" s="120"/>
      <c r="L40" s="121"/>
      <c r="M40" s="121"/>
      <c r="N40" s="122"/>
    </row>
    <row r="41" spans="1:14" ht="15" customHeight="1">
      <c r="A41" s="93"/>
      <c r="B41" s="95"/>
      <c r="C41" s="100"/>
      <c r="D41" s="101"/>
      <c r="E41" s="101"/>
      <c r="F41" s="101"/>
      <c r="G41" s="101"/>
      <c r="H41" s="101"/>
      <c r="I41" s="101"/>
      <c r="J41" s="101"/>
      <c r="K41" s="120"/>
      <c r="L41" s="121"/>
      <c r="M41" s="121"/>
      <c r="N41" s="122"/>
    </row>
    <row r="42" spans="1:14" ht="15" customHeight="1">
      <c r="A42" s="93"/>
      <c r="B42" s="95"/>
      <c r="C42" s="102" t="s">
        <v>42</v>
      </c>
      <c r="D42" s="103"/>
      <c r="E42" s="64" t="s">
        <v>43</v>
      </c>
      <c r="F42" s="109"/>
      <c r="G42" s="80"/>
      <c r="H42" s="80"/>
      <c r="I42" s="80"/>
      <c r="J42" s="81"/>
      <c r="K42" s="120"/>
      <c r="L42" s="121"/>
      <c r="M42" s="121"/>
      <c r="N42" s="122"/>
    </row>
    <row r="43" spans="1:14" ht="15" customHeight="1">
      <c r="A43" s="93"/>
      <c r="B43" s="96"/>
      <c r="C43" s="78"/>
      <c r="D43" s="79"/>
      <c r="E43" s="75"/>
      <c r="F43" s="82"/>
      <c r="G43" s="76"/>
      <c r="H43" s="76"/>
      <c r="I43" s="76"/>
      <c r="J43" s="77"/>
      <c r="K43" s="120"/>
      <c r="L43" s="121"/>
      <c r="M43" s="121"/>
      <c r="N43" s="122"/>
    </row>
    <row r="44" spans="1:14" ht="15" customHeight="1">
      <c r="A44" s="93"/>
      <c r="B44" s="96"/>
      <c r="C44" s="110"/>
      <c r="D44" s="111"/>
      <c r="E44" s="112"/>
      <c r="F44" s="98" t="s">
        <v>44</v>
      </c>
      <c r="G44" s="98"/>
      <c r="H44" s="98"/>
      <c r="I44" s="104">
        <f>IF(E42="NO",3,2.5)</f>
        <v>3</v>
      </c>
      <c r="J44" s="104">
        <f>IF(K43="NO",2.5,2)</f>
        <v>2</v>
      </c>
      <c r="K44" s="120"/>
      <c r="L44" s="121"/>
      <c r="M44" s="121"/>
      <c r="N44" s="122"/>
    </row>
    <row r="45" spans="1:14" ht="15" customHeight="1" thickBot="1">
      <c r="A45" s="94"/>
      <c r="B45" s="97"/>
      <c r="C45" s="68" t="s">
        <v>39</v>
      </c>
      <c r="D45" s="69" t="e">
        <f>ROUND(E45*100/E40,1)</f>
        <v>#DIV/0!</v>
      </c>
      <c r="E45" s="70" t="e">
        <f>M38*F39/E6</f>
        <v>#DIV/0!</v>
      </c>
      <c r="F45" s="105" t="s">
        <v>49</v>
      </c>
      <c r="G45" s="105"/>
      <c r="H45" s="105"/>
      <c r="I45" s="126">
        <v>15</v>
      </c>
      <c r="J45" s="126"/>
      <c r="K45" s="123"/>
      <c r="L45" s="124"/>
      <c r="M45" s="124"/>
      <c r="N45" s="125"/>
    </row>
    <row r="46" ht="12.75" thickTop="1"/>
  </sheetData>
  <sheetProtection/>
  <mergeCells count="64">
    <mergeCell ref="A1:N1"/>
    <mergeCell ref="A2:A7"/>
    <mergeCell ref="B2:D3"/>
    <mergeCell ref="E2:N3"/>
    <mergeCell ref="B4:D4"/>
    <mergeCell ref="E4:G4"/>
    <mergeCell ref="H4:N6"/>
    <mergeCell ref="B5:D5"/>
    <mergeCell ref="E5:G5"/>
    <mergeCell ref="B6:D6"/>
    <mergeCell ref="E6:G6"/>
    <mergeCell ref="B7:N7"/>
    <mergeCell ref="A8:A13"/>
    <mergeCell ref="B8:J8"/>
    <mergeCell ref="K8:N8"/>
    <mergeCell ref="B9:D9"/>
    <mergeCell ref="F9:J9"/>
    <mergeCell ref="K9:N9"/>
    <mergeCell ref="B10:B13"/>
    <mergeCell ref="A14:A21"/>
    <mergeCell ref="B14:B17"/>
    <mergeCell ref="B18:C21"/>
    <mergeCell ref="D18:N21"/>
    <mergeCell ref="A22:A29"/>
    <mergeCell ref="B22:B25"/>
    <mergeCell ref="B26:B29"/>
    <mergeCell ref="A30:A39"/>
    <mergeCell ref="B30:J30"/>
    <mergeCell ref="H38:I38"/>
    <mergeCell ref="C37:D37"/>
    <mergeCell ref="K30:N30"/>
    <mergeCell ref="B31:N31"/>
    <mergeCell ref="B32:B37"/>
    <mergeCell ref="C32:D32"/>
    <mergeCell ref="M32:N32"/>
    <mergeCell ref="C33:D33"/>
    <mergeCell ref="M33:N33"/>
    <mergeCell ref="C34:D34"/>
    <mergeCell ref="M34:N34"/>
    <mergeCell ref="C35:D35"/>
    <mergeCell ref="M35:N35"/>
    <mergeCell ref="C36:D36"/>
    <mergeCell ref="M36:N36"/>
    <mergeCell ref="C39:D39"/>
    <mergeCell ref="F39:G39"/>
    <mergeCell ref="H39:I39"/>
    <mergeCell ref="K39:N45"/>
    <mergeCell ref="I45:J45"/>
    <mergeCell ref="C38:D38"/>
    <mergeCell ref="E38:F38"/>
    <mergeCell ref="K38:L38"/>
    <mergeCell ref="M38:N38"/>
    <mergeCell ref="F42:J43"/>
    <mergeCell ref="C43:E44"/>
    <mergeCell ref="M37:N37"/>
    <mergeCell ref="A40:A45"/>
    <mergeCell ref="B40:B45"/>
    <mergeCell ref="C40:D40"/>
    <mergeCell ref="F40:J40"/>
    <mergeCell ref="C41:J41"/>
    <mergeCell ref="C42:D42"/>
    <mergeCell ref="F44:H44"/>
    <mergeCell ref="I44:J44"/>
    <mergeCell ref="F45:H45"/>
  </mergeCells>
  <conditionalFormatting sqref="L33:L37 F27:N29">
    <cfRule type="cellIs" priority="21" dxfId="0" operator="equal" stopIfTrue="1">
      <formula>"NO"</formula>
    </cfRule>
  </conditionalFormatting>
  <conditionalFormatting sqref="E40">
    <cfRule type="containsErrors" priority="19" dxfId="4">
      <formula>ISERROR(E40)</formula>
    </cfRule>
    <cfRule type="containsErrors" priority="20" dxfId="4">
      <formula>ISERROR(E40)</formula>
    </cfRule>
  </conditionalFormatting>
  <conditionalFormatting sqref="I44:J45 D45:E45">
    <cfRule type="containsErrors" priority="18" dxfId="4">
      <formula>ISERROR(D44)</formula>
    </cfRule>
  </conditionalFormatting>
  <conditionalFormatting sqref="F39:G39">
    <cfRule type="containsErrors" priority="17" dxfId="4">
      <formula>ISERROR(F39)</formula>
    </cfRule>
  </conditionalFormatting>
  <conditionalFormatting sqref="H39:I39">
    <cfRule type="containsErrors" priority="15" dxfId="4">
      <formula>ISERROR(H39)</formula>
    </cfRule>
  </conditionalFormatting>
  <conditionalFormatting sqref="J39">
    <cfRule type="containsErrors" priority="14" dxfId="4">
      <formula>ISERROR(J39)</formula>
    </cfRule>
  </conditionalFormatting>
  <conditionalFormatting sqref="C15:D17">
    <cfRule type="cellIs" priority="11" dxfId="4" operator="equal">
      <formula>0</formula>
    </cfRule>
    <cfRule type="cellIs" priority="12" dxfId="4" operator="equal">
      <formula>0</formula>
    </cfRule>
    <cfRule type="cellIs" priority="13" dxfId="4" operator="equal">
      <formula>0</formula>
    </cfRule>
  </conditionalFormatting>
  <conditionalFormatting sqref="C23:D25">
    <cfRule type="cellIs" priority="8" dxfId="4" operator="equal">
      <formula>0</formula>
    </cfRule>
    <cfRule type="cellIs" priority="9" dxfId="4" operator="equal">
      <formula>0</formula>
    </cfRule>
    <cfRule type="cellIs" priority="10" dxfId="4" operator="equal">
      <formula>0</formula>
    </cfRule>
  </conditionalFormatting>
  <conditionalFormatting sqref="C27:D29">
    <cfRule type="cellIs" priority="5" dxfId="4" operator="equal">
      <formula>0</formula>
    </cfRule>
    <cfRule type="cellIs" priority="6" dxfId="4" operator="equal">
      <formula>0</formula>
    </cfRule>
    <cfRule type="cellIs" priority="7" dxfId="4" operator="equal">
      <formula>0</formula>
    </cfRule>
  </conditionalFormatting>
  <conditionalFormatting sqref="K39:N45">
    <cfRule type="containsErrors" priority="4" dxfId="1">
      <formula>ISERROR(K39)</formula>
    </cfRule>
  </conditionalFormatting>
  <conditionalFormatting sqref="F39:G39">
    <cfRule type="containsErrors" priority="3" dxfId="4">
      <formula>ISERROR(F39)</formula>
    </cfRule>
  </conditionalFormatting>
  <conditionalFormatting sqref="I45:J45">
    <cfRule type="containsErrors" priority="2" dxfId="4">
      <formula>ISERROR(I45)</formula>
    </cfRule>
  </conditionalFormatting>
  <conditionalFormatting sqref="I44:J44">
    <cfRule type="containsErrors" priority="1" dxfId="4">
      <formula>ISERROR(I44)</formula>
    </cfRule>
  </conditionalFormatting>
  <printOptions horizontalCentered="1"/>
  <pageMargins left="0.1968503937007874" right="0.1968503937007874" top="0.2362204724409449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2" sqref="A2:A7"/>
    </sheetView>
  </sheetViews>
  <sheetFormatPr defaultColWidth="8.8515625" defaultRowHeight="15"/>
  <cols>
    <col min="1" max="1" width="4.7109375" style="30" customWidth="1"/>
    <col min="2" max="3" width="20.7109375" style="30" customWidth="1"/>
    <col min="4" max="5" width="10.7109375" style="30" customWidth="1"/>
    <col min="6" max="10" width="8.7109375" style="30" customWidth="1"/>
    <col min="11" max="14" width="7.7109375" style="30" customWidth="1"/>
    <col min="15" max="15" width="6.7109375" style="30" customWidth="1"/>
    <col min="16" max="24" width="6.7109375" style="30" hidden="1" customWidth="1"/>
    <col min="25" max="16384" width="8.8515625" style="30" customWidth="1"/>
  </cols>
  <sheetData>
    <row r="1" spans="1:14" ht="24.75" customHeight="1" thickBot="1" thickTop="1">
      <c r="A1" s="163" t="s">
        <v>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2" customHeight="1" thickTop="1">
      <c r="A2" s="138" t="s">
        <v>8</v>
      </c>
      <c r="B2" s="149" t="s">
        <v>0</v>
      </c>
      <c r="C2" s="150"/>
      <c r="D2" s="150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12" customHeight="1">
      <c r="A3" s="137"/>
      <c r="B3" s="151"/>
      <c r="C3" s="152"/>
      <c r="D3" s="152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4" ht="12" customHeight="1">
      <c r="A4" s="137"/>
      <c r="B4" s="151" t="s">
        <v>1</v>
      </c>
      <c r="C4" s="152"/>
      <c r="D4" s="152"/>
      <c r="E4" s="157"/>
      <c r="F4" s="157"/>
      <c r="G4" s="157"/>
      <c r="H4" s="158"/>
      <c r="I4" s="158"/>
      <c r="J4" s="158"/>
      <c r="K4" s="158"/>
      <c r="L4" s="158"/>
      <c r="M4" s="158"/>
      <c r="N4" s="159"/>
    </row>
    <row r="5" spans="1:14" ht="12" customHeight="1">
      <c r="A5" s="137"/>
      <c r="B5" s="151" t="s">
        <v>2</v>
      </c>
      <c r="C5" s="152"/>
      <c r="D5" s="152"/>
      <c r="E5" s="157"/>
      <c r="F5" s="157"/>
      <c r="G5" s="157"/>
      <c r="H5" s="158"/>
      <c r="I5" s="158"/>
      <c r="J5" s="158"/>
      <c r="K5" s="158"/>
      <c r="L5" s="158"/>
      <c r="M5" s="158"/>
      <c r="N5" s="159"/>
    </row>
    <row r="6" spans="1:14" ht="12" customHeight="1">
      <c r="A6" s="137"/>
      <c r="B6" s="151" t="s">
        <v>3</v>
      </c>
      <c r="C6" s="152"/>
      <c r="D6" s="152"/>
      <c r="E6" s="144">
        <f>SUM(E11:E13)</f>
        <v>0</v>
      </c>
      <c r="F6" s="144"/>
      <c r="G6" s="144"/>
      <c r="H6" s="158"/>
      <c r="I6" s="158"/>
      <c r="J6" s="158"/>
      <c r="K6" s="158"/>
      <c r="L6" s="158"/>
      <c r="M6" s="158"/>
      <c r="N6" s="159"/>
    </row>
    <row r="7" spans="1:14" ht="12" customHeight="1">
      <c r="A7" s="137"/>
      <c r="B7" s="131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32"/>
    </row>
    <row r="8" spans="1:14" ht="15" customHeight="1">
      <c r="A8" s="137" t="s">
        <v>50</v>
      </c>
      <c r="B8" s="139" t="s">
        <v>4</v>
      </c>
      <c r="C8" s="140"/>
      <c r="D8" s="140"/>
      <c r="E8" s="140"/>
      <c r="F8" s="140"/>
      <c r="G8" s="140"/>
      <c r="H8" s="140"/>
      <c r="I8" s="140"/>
      <c r="J8" s="140"/>
      <c r="K8" s="129"/>
      <c r="L8" s="129"/>
      <c r="M8" s="129"/>
      <c r="N8" s="130"/>
    </row>
    <row r="9" spans="1:14" ht="12" customHeight="1">
      <c r="A9" s="137"/>
      <c r="B9" s="145"/>
      <c r="C9" s="99"/>
      <c r="D9" s="99"/>
      <c r="E9" s="32"/>
      <c r="F9" s="127" t="s">
        <v>5</v>
      </c>
      <c r="G9" s="127"/>
      <c r="H9" s="127"/>
      <c r="I9" s="127"/>
      <c r="J9" s="127"/>
      <c r="K9" s="127" t="s">
        <v>6</v>
      </c>
      <c r="L9" s="127"/>
      <c r="M9" s="127"/>
      <c r="N9" s="132"/>
    </row>
    <row r="10" spans="1:14" ht="12" customHeight="1">
      <c r="A10" s="137"/>
      <c r="B10" s="133" t="s">
        <v>7</v>
      </c>
      <c r="C10" s="33" t="s">
        <v>8</v>
      </c>
      <c r="D10" s="34" t="s">
        <v>9</v>
      </c>
      <c r="E10" s="35" t="s">
        <v>71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14</v>
      </c>
      <c r="K10" s="36" t="s">
        <v>15</v>
      </c>
      <c r="L10" s="36" t="s">
        <v>16</v>
      </c>
      <c r="M10" s="36" t="s">
        <v>17</v>
      </c>
      <c r="N10" s="37" t="s">
        <v>18</v>
      </c>
    </row>
    <row r="11" spans="1:14" ht="12" customHeight="1">
      <c r="A11" s="137"/>
      <c r="B11" s="133"/>
      <c r="C11" s="38"/>
      <c r="D11" s="39"/>
      <c r="E11" s="40"/>
      <c r="F11" s="41"/>
      <c r="G11" s="42"/>
      <c r="H11" s="42"/>
      <c r="I11" s="42"/>
      <c r="J11" s="42"/>
      <c r="K11" s="41"/>
      <c r="L11" s="42"/>
      <c r="M11" s="43"/>
      <c r="N11" s="44"/>
    </row>
    <row r="12" spans="1:14" ht="12" customHeight="1">
      <c r="A12" s="137"/>
      <c r="B12" s="133"/>
      <c r="C12" s="38"/>
      <c r="D12" s="39"/>
      <c r="E12" s="40"/>
      <c r="F12" s="41"/>
      <c r="G12" s="42"/>
      <c r="H12" s="42"/>
      <c r="I12" s="42"/>
      <c r="J12" s="42"/>
      <c r="K12" s="41"/>
      <c r="L12" s="42"/>
      <c r="M12" s="43"/>
      <c r="N12" s="44"/>
    </row>
    <row r="13" spans="1:14" ht="12" customHeight="1">
      <c r="A13" s="137"/>
      <c r="B13" s="133"/>
      <c r="C13" s="38"/>
      <c r="D13" s="39"/>
      <c r="E13" s="40"/>
      <c r="F13" s="41"/>
      <c r="G13" s="42"/>
      <c r="H13" s="42"/>
      <c r="I13" s="42"/>
      <c r="J13" s="42"/>
      <c r="K13" s="41"/>
      <c r="L13" s="42"/>
      <c r="M13" s="43"/>
      <c r="N13" s="44"/>
    </row>
    <row r="14" spans="1:14" ht="12" customHeight="1">
      <c r="A14" s="137" t="s">
        <v>52</v>
      </c>
      <c r="B14" s="133" t="s">
        <v>19</v>
      </c>
      <c r="C14" s="33" t="s">
        <v>8</v>
      </c>
      <c r="D14" s="34" t="s">
        <v>9</v>
      </c>
      <c r="E14" s="35" t="s">
        <v>71</v>
      </c>
      <c r="F14" s="36" t="s">
        <v>10</v>
      </c>
      <c r="G14" s="36" t="s">
        <v>11</v>
      </c>
      <c r="H14" s="36" t="s">
        <v>12</v>
      </c>
      <c r="I14" s="36" t="s">
        <v>13</v>
      </c>
      <c r="J14" s="36" t="s">
        <v>14</v>
      </c>
      <c r="K14" s="36" t="s">
        <v>15</v>
      </c>
      <c r="L14" s="36" t="s">
        <v>16</v>
      </c>
      <c r="M14" s="36" t="s">
        <v>17</v>
      </c>
      <c r="N14" s="37" t="s">
        <v>18</v>
      </c>
    </row>
    <row r="15" spans="1:14" ht="12" customHeight="1">
      <c r="A15" s="137"/>
      <c r="B15" s="133"/>
      <c r="C15" s="45">
        <f aca="true" t="shared" si="0" ref="C15:E17">C11</f>
        <v>0</v>
      </c>
      <c r="D15" s="45">
        <f t="shared" si="0"/>
        <v>0</v>
      </c>
      <c r="E15" s="46">
        <f t="shared" si="0"/>
        <v>0</v>
      </c>
      <c r="F15" s="47"/>
      <c r="G15" s="42"/>
      <c r="H15" s="42"/>
      <c r="I15" s="42"/>
      <c r="J15" s="42"/>
      <c r="K15" s="41"/>
      <c r="L15" s="42"/>
      <c r="M15" s="43"/>
      <c r="N15" s="44"/>
    </row>
    <row r="16" spans="1:14" ht="12" customHeight="1">
      <c r="A16" s="137"/>
      <c r="B16" s="133"/>
      <c r="C16" s="45">
        <f t="shared" si="0"/>
        <v>0</v>
      </c>
      <c r="D16" s="45">
        <f t="shared" si="0"/>
        <v>0</v>
      </c>
      <c r="E16" s="46">
        <f t="shared" si="0"/>
        <v>0</v>
      </c>
      <c r="F16" s="41"/>
      <c r="G16" s="42"/>
      <c r="H16" s="42"/>
      <c r="I16" s="42"/>
      <c r="J16" s="42"/>
      <c r="K16" s="41"/>
      <c r="L16" s="42"/>
      <c r="M16" s="43"/>
      <c r="N16" s="44"/>
    </row>
    <row r="17" spans="1:14" ht="12" customHeight="1">
      <c r="A17" s="137"/>
      <c r="B17" s="133"/>
      <c r="C17" s="45">
        <f t="shared" si="0"/>
        <v>0</v>
      </c>
      <c r="D17" s="45">
        <f t="shared" si="0"/>
        <v>0</v>
      </c>
      <c r="E17" s="46">
        <f t="shared" si="0"/>
        <v>0</v>
      </c>
      <c r="F17" s="41"/>
      <c r="G17" s="42"/>
      <c r="H17" s="42"/>
      <c r="I17" s="42"/>
      <c r="J17" s="42"/>
      <c r="K17" s="41"/>
      <c r="L17" s="42"/>
      <c r="M17" s="43"/>
      <c r="N17" s="44"/>
    </row>
    <row r="18" spans="1:14" ht="12" customHeight="1">
      <c r="A18" s="137"/>
      <c r="B18" s="133" t="s">
        <v>20</v>
      </c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3"/>
    </row>
    <row r="19" spans="1:14" ht="12" customHeight="1">
      <c r="A19" s="137"/>
      <c r="B19" s="133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</row>
    <row r="20" spans="1:14" ht="12" customHeight="1">
      <c r="A20" s="137"/>
      <c r="B20" s="133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</row>
    <row r="21" spans="1:14" ht="12" customHeight="1">
      <c r="A21" s="137"/>
      <c r="B21" s="133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2" customHeight="1">
      <c r="A22" s="137" t="s">
        <v>53</v>
      </c>
      <c r="B22" s="133" t="s">
        <v>21</v>
      </c>
      <c r="C22" s="33" t="s">
        <v>8</v>
      </c>
      <c r="D22" s="34" t="s">
        <v>9</v>
      </c>
      <c r="E22" s="35" t="s">
        <v>71</v>
      </c>
      <c r="F22" s="36" t="s">
        <v>10</v>
      </c>
      <c r="G22" s="36" t="s">
        <v>11</v>
      </c>
      <c r="H22" s="36" t="s">
        <v>12</v>
      </c>
      <c r="I22" s="36" t="s">
        <v>13</v>
      </c>
      <c r="J22" s="36" t="s">
        <v>14</v>
      </c>
      <c r="K22" s="36" t="s">
        <v>15</v>
      </c>
      <c r="L22" s="36" t="s">
        <v>16</v>
      </c>
      <c r="M22" s="36" t="s">
        <v>17</v>
      </c>
      <c r="N22" s="37" t="s">
        <v>18</v>
      </c>
    </row>
    <row r="23" spans="1:24" ht="12" customHeight="1">
      <c r="A23" s="137"/>
      <c r="B23" s="133"/>
      <c r="C23" s="45">
        <f aca="true" t="shared" si="1" ref="C23:E25">C11</f>
        <v>0</v>
      </c>
      <c r="D23" s="45">
        <f t="shared" si="1"/>
        <v>0</v>
      </c>
      <c r="E23" s="46">
        <f t="shared" si="1"/>
        <v>0</v>
      </c>
      <c r="F23" s="41"/>
      <c r="G23" s="41"/>
      <c r="H23" s="41"/>
      <c r="I23" s="41"/>
      <c r="J23" s="41"/>
      <c r="K23" s="41"/>
      <c r="L23" s="41"/>
      <c r="M23" s="48"/>
      <c r="N23" s="49"/>
      <c r="P23" s="50">
        <f>ROUND(F23,2)</f>
        <v>0</v>
      </c>
      <c r="Q23" s="51">
        <f>ROUND(G23,1)</f>
        <v>0</v>
      </c>
      <c r="R23" s="51">
        <f aca="true" t="shared" si="2" ref="R23:T25">ROUND(H23,1)</f>
        <v>0</v>
      </c>
      <c r="S23" s="51">
        <f t="shared" si="2"/>
        <v>0</v>
      </c>
      <c r="T23" s="51">
        <f t="shared" si="2"/>
        <v>0</v>
      </c>
      <c r="U23" s="50">
        <f aca="true" t="shared" si="3" ref="U23:X25">ROUND(K23,2)</f>
        <v>0</v>
      </c>
      <c r="V23" s="51">
        <f>ROUND(L23,1)</f>
        <v>0</v>
      </c>
      <c r="W23" s="52">
        <f t="shared" si="3"/>
        <v>0</v>
      </c>
      <c r="X23" s="51">
        <f>ROUND(N23,1)</f>
        <v>0</v>
      </c>
    </row>
    <row r="24" spans="1:24" ht="12" customHeight="1">
      <c r="A24" s="137"/>
      <c r="B24" s="133"/>
      <c r="C24" s="45">
        <f t="shared" si="1"/>
        <v>0</v>
      </c>
      <c r="D24" s="45">
        <f t="shared" si="1"/>
        <v>0</v>
      </c>
      <c r="E24" s="46">
        <f t="shared" si="1"/>
        <v>0</v>
      </c>
      <c r="F24" s="41"/>
      <c r="G24" s="41"/>
      <c r="H24" s="41"/>
      <c r="I24" s="41"/>
      <c r="J24" s="41"/>
      <c r="K24" s="41"/>
      <c r="L24" s="41"/>
      <c r="M24" s="48"/>
      <c r="N24" s="49"/>
      <c r="P24" s="50">
        <f>ROUND(F24,2)</f>
        <v>0</v>
      </c>
      <c r="Q24" s="51">
        <f>ROUND(G24,1)</f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0">
        <f t="shared" si="3"/>
        <v>0</v>
      </c>
      <c r="V24" s="51">
        <f>ROUND(L24,1)</f>
        <v>0</v>
      </c>
      <c r="W24" s="52">
        <f t="shared" si="3"/>
        <v>0</v>
      </c>
      <c r="X24" s="51">
        <f t="shared" si="3"/>
        <v>0</v>
      </c>
    </row>
    <row r="25" spans="1:24" ht="12" customHeight="1">
      <c r="A25" s="137"/>
      <c r="B25" s="133"/>
      <c r="C25" s="45">
        <f t="shared" si="1"/>
        <v>0</v>
      </c>
      <c r="D25" s="45">
        <f t="shared" si="1"/>
        <v>0</v>
      </c>
      <c r="E25" s="46">
        <f t="shared" si="1"/>
        <v>0</v>
      </c>
      <c r="F25" s="41"/>
      <c r="G25" s="41"/>
      <c r="H25" s="41"/>
      <c r="I25" s="41"/>
      <c r="J25" s="41"/>
      <c r="K25" s="41"/>
      <c r="L25" s="41"/>
      <c r="M25" s="48"/>
      <c r="N25" s="49"/>
      <c r="P25" s="50">
        <f>ROUND(F25,2)</f>
        <v>0</v>
      </c>
      <c r="Q25" s="51">
        <f>ROUND(G25,1)</f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0">
        <f t="shared" si="3"/>
        <v>0</v>
      </c>
      <c r="V25" s="51">
        <f>ROUND(L25,1)</f>
        <v>0</v>
      </c>
      <c r="W25" s="52">
        <f t="shared" si="3"/>
        <v>0</v>
      </c>
      <c r="X25" s="51">
        <f t="shared" si="3"/>
        <v>0</v>
      </c>
    </row>
    <row r="26" spans="1:14" ht="12" customHeight="1">
      <c r="A26" s="137"/>
      <c r="B26" s="95" t="s">
        <v>22</v>
      </c>
      <c r="C26" s="53" t="s">
        <v>8</v>
      </c>
      <c r="D26" s="34" t="s">
        <v>9</v>
      </c>
      <c r="E26" s="35" t="s">
        <v>23</v>
      </c>
      <c r="F26" s="36" t="s">
        <v>10</v>
      </c>
      <c r="G26" s="36" t="s">
        <v>11</v>
      </c>
      <c r="H26" s="36" t="s">
        <v>12</v>
      </c>
      <c r="I26" s="36" t="s">
        <v>13</v>
      </c>
      <c r="J26" s="36" t="s">
        <v>14</v>
      </c>
      <c r="K26" s="36" t="s">
        <v>15</v>
      </c>
      <c r="L26" s="36" t="s">
        <v>16</v>
      </c>
      <c r="M26" s="36" t="s">
        <v>17</v>
      </c>
      <c r="N26" s="37" t="s">
        <v>18</v>
      </c>
    </row>
    <row r="27" spans="1:14" ht="12" customHeight="1">
      <c r="A27" s="137"/>
      <c r="B27" s="96"/>
      <c r="C27" s="45">
        <f aca="true" t="shared" si="4" ref="C27:D29">C11</f>
        <v>0</v>
      </c>
      <c r="D27" s="45">
        <f t="shared" si="4"/>
        <v>0</v>
      </c>
      <c r="E27" s="54">
        <f>G23*E23</f>
        <v>0</v>
      </c>
      <c r="F27" s="55" t="str">
        <f aca="true" t="shared" si="5" ref="F27:G29">IF(AND(P23&gt;=F15,P23&lt;=F15+F15*0.15),"OK","NO")</f>
        <v>OK</v>
      </c>
      <c r="G27" s="55" t="str">
        <f t="shared" si="5"/>
        <v>OK</v>
      </c>
      <c r="H27" s="55" t="str">
        <f>IF(R23&gt;=H15,"OK","NO")</f>
        <v>OK</v>
      </c>
      <c r="I27" s="55" t="str">
        <f aca="true" t="shared" si="6" ref="I27:L29">IF(S23&gt;=I15,"OK","NO")</f>
        <v>OK</v>
      </c>
      <c r="J27" s="55" t="str">
        <f t="shared" si="6"/>
        <v>OK</v>
      </c>
      <c r="K27" s="55" t="str">
        <f>IF(U23&gt;=K15,"OK","NO")</f>
        <v>OK</v>
      </c>
      <c r="L27" s="55" t="str">
        <f>IF(V23&gt;=L15,"OK","NO")</f>
        <v>OK</v>
      </c>
      <c r="M27" s="55" t="str">
        <f>IF(W23&lt;=M15,"OK","NO")</f>
        <v>OK</v>
      </c>
      <c r="N27" s="56" t="str">
        <f>IF(X23&gt;=N15,"OK","NO")</f>
        <v>OK</v>
      </c>
    </row>
    <row r="28" spans="1:14" ht="12" customHeight="1">
      <c r="A28" s="137"/>
      <c r="B28" s="96"/>
      <c r="C28" s="45">
        <f t="shared" si="4"/>
        <v>0</v>
      </c>
      <c r="D28" s="45">
        <f t="shared" si="4"/>
        <v>0</v>
      </c>
      <c r="E28" s="54">
        <f>G24*E24</f>
        <v>0</v>
      </c>
      <c r="F28" s="55" t="str">
        <f t="shared" si="5"/>
        <v>OK</v>
      </c>
      <c r="G28" s="55" t="str">
        <f t="shared" si="5"/>
        <v>OK</v>
      </c>
      <c r="H28" s="55" t="str">
        <f>IF(R24&gt;=H16,"OK","NO")</f>
        <v>OK</v>
      </c>
      <c r="I28" s="55" t="str">
        <f t="shared" si="6"/>
        <v>OK</v>
      </c>
      <c r="J28" s="55" t="str">
        <f t="shared" si="6"/>
        <v>OK</v>
      </c>
      <c r="K28" s="55" t="str">
        <f t="shared" si="6"/>
        <v>OK</v>
      </c>
      <c r="L28" s="55" t="str">
        <f t="shared" si="6"/>
        <v>OK</v>
      </c>
      <c r="M28" s="55" t="str">
        <f>IF(W24&lt;=M16,"OK","NO")</f>
        <v>OK</v>
      </c>
      <c r="N28" s="56" t="str">
        <f>IF(X24&gt;=N16,"OK","NO")</f>
        <v>OK</v>
      </c>
    </row>
    <row r="29" spans="1:14" ht="12" customHeight="1">
      <c r="A29" s="137"/>
      <c r="B29" s="96"/>
      <c r="C29" s="45">
        <f t="shared" si="4"/>
        <v>0</v>
      </c>
      <c r="D29" s="45">
        <f t="shared" si="4"/>
        <v>0</v>
      </c>
      <c r="E29" s="54">
        <f>G25*E25</f>
        <v>0</v>
      </c>
      <c r="F29" s="55" t="str">
        <f t="shared" si="5"/>
        <v>OK</v>
      </c>
      <c r="G29" s="55" t="str">
        <f t="shared" si="5"/>
        <v>OK</v>
      </c>
      <c r="H29" s="55" t="str">
        <f>IF(R25&gt;=H17,"OK","NO")</f>
        <v>OK</v>
      </c>
      <c r="I29" s="55" t="str">
        <f t="shared" si="6"/>
        <v>OK</v>
      </c>
      <c r="J29" s="55" t="str">
        <f t="shared" si="6"/>
        <v>OK</v>
      </c>
      <c r="K29" s="55" t="str">
        <f t="shared" si="6"/>
        <v>OK</v>
      </c>
      <c r="L29" s="55" t="str">
        <f t="shared" si="6"/>
        <v>OK</v>
      </c>
      <c r="M29" s="55" t="str">
        <f>IF(W25&lt;=M17,"OK","NO")</f>
        <v>OK</v>
      </c>
      <c r="N29" s="56" t="str">
        <f>IF(X25&gt;=N17,"OK","NO")</f>
        <v>OK</v>
      </c>
    </row>
    <row r="30" spans="1:14" ht="15" customHeight="1">
      <c r="A30" s="92" t="s">
        <v>51</v>
      </c>
      <c r="B30" s="139" t="s">
        <v>24</v>
      </c>
      <c r="C30" s="140"/>
      <c r="D30" s="140"/>
      <c r="E30" s="140"/>
      <c r="F30" s="140"/>
      <c r="G30" s="140"/>
      <c r="H30" s="140"/>
      <c r="I30" s="140"/>
      <c r="J30" s="140"/>
      <c r="K30" s="129"/>
      <c r="L30" s="129"/>
      <c r="M30" s="129"/>
      <c r="N30" s="130"/>
    </row>
    <row r="31" spans="1:14" ht="12" customHeight="1">
      <c r="A31" s="93"/>
      <c r="B31" s="13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32"/>
    </row>
    <row r="32" spans="1:14" ht="12" customHeight="1">
      <c r="A32" s="93"/>
      <c r="B32" s="133" t="s">
        <v>25</v>
      </c>
      <c r="C32" s="134" t="s">
        <v>8</v>
      </c>
      <c r="D32" s="134"/>
      <c r="E32" s="31" t="s">
        <v>26</v>
      </c>
      <c r="F32" s="36" t="s">
        <v>27</v>
      </c>
      <c r="G32" s="36" t="s">
        <v>41</v>
      </c>
      <c r="H32" s="36" t="s">
        <v>28</v>
      </c>
      <c r="I32" s="36" t="s">
        <v>46</v>
      </c>
      <c r="J32" s="36" t="s">
        <v>40</v>
      </c>
      <c r="K32" s="36" t="s">
        <v>29</v>
      </c>
      <c r="L32" s="36" t="s">
        <v>47</v>
      </c>
      <c r="M32" s="135" t="s">
        <v>48</v>
      </c>
      <c r="N32" s="136"/>
    </row>
    <row r="33" spans="1:14" ht="12" customHeight="1">
      <c r="A33" s="93"/>
      <c r="B33" s="133"/>
      <c r="C33" s="113"/>
      <c r="D33" s="113"/>
      <c r="E33" s="39"/>
      <c r="F33" s="57"/>
      <c r="G33" s="58"/>
      <c r="H33" s="58"/>
      <c r="I33" s="58"/>
      <c r="J33" s="58"/>
      <c r="K33" s="41"/>
      <c r="L33" s="59">
        <f>J33*G33/1000</f>
        <v>0</v>
      </c>
      <c r="M33" s="90">
        <f>L33*I33</f>
        <v>0</v>
      </c>
      <c r="N33" s="91"/>
    </row>
    <row r="34" spans="1:14" ht="12" customHeight="1">
      <c r="A34" s="93"/>
      <c r="B34" s="133"/>
      <c r="C34" s="113"/>
      <c r="D34" s="113"/>
      <c r="E34" s="39"/>
      <c r="F34" s="57"/>
      <c r="G34" s="58"/>
      <c r="H34" s="58"/>
      <c r="I34" s="58"/>
      <c r="J34" s="58"/>
      <c r="K34" s="41"/>
      <c r="L34" s="59">
        <f>J34*G34/1000</f>
        <v>0</v>
      </c>
      <c r="M34" s="90">
        <f>L34*I34</f>
        <v>0</v>
      </c>
      <c r="N34" s="91"/>
    </row>
    <row r="35" spans="1:14" ht="12" customHeight="1">
      <c r="A35" s="93"/>
      <c r="B35" s="133"/>
      <c r="C35" s="113"/>
      <c r="D35" s="113"/>
      <c r="E35" s="39"/>
      <c r="F35" s="57"/>
      <c r="G35" s="58"/>
      <c r="H35" s="58"/>
      <c r="I35" s="58"/>
      <c r="J35" s="58"/>
      <c r="K35" s="41"/>
      <c r="L35" s="59">
        <f>J35*G35/1000</f>
        <v>0</v>
      </c>
      <c r="M35" s="90">
        <f>L35*I35</f>
        <v>0</v>
      </c>
      <c r="N35" s="91"/>
    </row>
    <row r="36" spans="1:14" ht="12" customHeight="1">
      <c r="A36" s="93"/>
      <c r="B36" s="133"/>
      <c r="C36" s="113"/>
      <c r="D36" s="113"/>
      <c r="E36" s="39"/>
      <c r="F36" s="57"/>
      <c r="G36" s="58"/>
      <c r="H36" s="58"/>
      <c r="I36" s="58"/>
      <c r="J36" s="58"/>
      <c r="K36" s="41"/>
      <c r="L36" s="59">
        <f>J36*G36/1000</f>
        <v>0</v>
      </c>
      <c r="M36" s="90">
        <f>L36*I36</f>
        <v>0</v>
      </c>
      <c r="N36" s="91"/>
    </row>
    <row r="37" spans="1:14" ht="12" customHeight="1">
      <c r="A37" s="93"/>
      <c r="B37" s="133"/>
      <c r="C37" s="113"/>
      <c r="D37" s="113"/>
      <c r="E37" s="39"/>
      <c r="F37" s="57"/>
      <c r="G37" s="58"/>
      <c r="H37" s="58"/>
      <c r="I37" s="58"/>
      <c r="J37" s="58"/>
      <c r="K37" s="41"/>
      <c r="L37" s="59">
        <f>J37*G37/1000</f>
        <v>0</v>
      </c>
      <c r="M37" s="90">
        <f>L37*I37</f>
        <v>0</v>
      </c>
      <c r="N37" s="91"/>
    </row>
    <row r="38" spans="1:14" ht="15" customHeight="1">
      <c r="A38" s="93"/>
      <c r="B38" s="60" t="s">
        <v>30</v>
      </c>
      <c r="C38" s="127"/>
      <c r="D38" s="127"/>
      <c r="E38" s="128">
        <f>F33*J33+F34*J34+F35*J35+F36*J36+F37*J37</f>
        <v>0</v>
      </c>
      <c r="F38" s="128"/>
      <c r="G38" s="62"/>
      <c r="H38" s="128">
        <f>I33*J33+I34*J34+I35*J35+I36*J36+I37*J37</f>
        <v>0</v>
      </c>
      <c r="I38" s="128"/>
      <c r="J38" s="62">
        <f>SUM(J33:J37)</f>
        <v>0</v>
      </c>
      <c r="K38" s="106">
        <f>SUM(L33:L37)</f>
        <v>0</v>
      </c>
      <c r="L38" s="107"/>
      <c r="M38" s="107">
        <f>SUM(M33:N37)</f>
        <v>0</v>
      </c>
      <c r="N38" s="108"/>
    </row>
    <row r="39" spans="1:14" ht="15" customHeight="1">
      <c r="A39" s="138"/>
      <c r="B39" s="63"/>
      <c r="C39" s="102" t="s">
        <v>61</v>
      </c>
      <c r="D39" s="103"/>
      <c r="E39" s="64" t="s">
        <v>43</v>
      </c>
      <c r="F39" s="161">
        <f>IF(E39="NO",1,'Profilo Funzionamento'!AD30)</f>
        <v>1</v>
      </c>
      <c r="G39" s="161">
        <f>IF(H38="NO",2.5,2)</f>
        <v>2</v>
      </c>
      <c r="H39" s="115" t="e">
        <f>1-J39/2</f>
        <v>#DIV/0!</v>
      </c>
      <c r="I39" s="116"/>
      <c r="J39" s="65" t="e">
        <f>1-(J33*K33*I33+J34*K34*I34+J35*K35*I35+J36*K36*I36+J37*K37*I37)/H38</f>
        <v>#DIV/0!</v>
      </c>
      <c r="K39" s="117" t="e">
        <f>IF(AND(D44&lt;=I44,D45&lt;=I45),"Verificata","Non Verificata")</f>
        <v>#DIV/0!</v>
      </c>
      <c r="L39" s="118"/>
      <c r="M39" s="118"/>
      <c r="N39" s="119"/>
    </row>
    <row r="40" spans="1:14" ht="15" customHeight="1">
      <c r="A40" s="92" t="s">
        <v>62</v>
      </c>
      <c r="B40" s="95" t="s">
        <v>31</v>
      </c>
      <c r="C40" s="98" t="s">
        <v>32</v>
      </c>
      <c r="D40" s="98"/>
      <c r="E40" s="67" t="e">
        <f>SUM(E27:E29)/E6</f>
        <v>#DIV/0!</v>
      </c>
      <c r="F40" s="99"/>
      <c r="G40" s="99"/>
      <c r="H40" s="99"/>
      <c r="I40" s="99"/>
      <c r="J40" s="99"/>
      <c r="K40" s="120"/>
      <c r="L40" s="121"/>
      <c r="M40" s="121"/>
      <c r="N40" s="122"/>
    </row>
    <row r="41" spans="1:14" ht="15" customHeight="1">
      <c r="A41" s="93"/>
      <c r="B41" s="95"/>
      <c r="C41" s="100"/>
      <c r="D41" s="101"/>
      <c r="E41" s="101"/>
      <c r="F41" s="101"/>
      <c r="G41" s="101"/>
      <c r="H41" s="101"/>
      <c r="I41" s="101"/>
      <c r="J41" s="101"/>
      <c r="K41" s="120"/>
      <c r="L41" s="121"/>
      <c r="M41" s="121"/>
      <c r="N41" s="122"/>
    </row>
    <row r="42" spans="1:14" ht="15" customHeight="1">
      <c r="A42" s="93"/>
      <c r="B42" s="95"/>
      <c r="C42" s="102" t="s">
        <v>42</v>
      </c>
      <c r="D42" s="103"/>
      <c r="E42" s="64" t="s">
        <v>43</v>
      </c>
      <c r="F42" s="61" t="s">
        <v>33</v>
      </c>
      <c r="G42" s="61" t="s">
        <v>34</v>
      </c>
      <c r="H42" s="61" t="s">
        <v>35</v>
      </c>
      <c r="I42" s="61" t="s">
        <v>36</v>
      </c>
      <c r="J42" s="61" t="s">
        <v>37</v>
      </c>
      <c r="K42" s="120"/>
      <c r="L42" s="121"/>
      <c r="M42" s="121"/>
      <c r="N42" s="122"/>
    </row>
    <row r="43" spans="1:14" ht="15" customHeight="1">
      <c r="A43" s="93"/>
      <c r="B43" s="96"/>
      <c r="C43" s="98" t="s">
        <v>38</v>
      </c>
      <c r="D43" s="98"/>
      <c r="E43" s="71" t="e">
        <f>(F43+6*MAX(G43:J43))/H39</f>
        <v>#DIV/0!</v>
      </c>
      <c r="F43" s="72"/>
      <c r="G43" s="72"/>
      <c r="H43" s="72"/>
      <c r="I43" s="72"/>
      <c r="J43" s="72"/>
      <c r="K43" s="120"/>
      <c r="L43" s="121"/>
      <c r="M43" s="121"/>
      <c r="N43" s="122"/>
    </row>
    <row r="44" spans="1:14" ht="15" customHeight="1">
      <c r="A44" s="93"/>
      <c r="B44" s="96"/>
      <c r="C44" s="66" t="s">
        <v>45</v>
      </c>
      <c r="D44" s="73" t="e">
        <f>ROUND(E43/E40*500^2/E6,1)</f>
        <v>#DIV/0!</v>
      </c>
      <c r="E44" s="74" t="e">
        <f>E43/E40</f>
        <v>#DIV/0!</v>
      </c>
      <c r="F44" s="98" t="s">
        <v>44</v>
      </c>
      <c r="G44" s="98"/>
      <c r="H44" s="98"/>
      <c r="I44" s="160">
        <f>IF(E42="NO",3,2.5)</f>
        <v>3</v>
      </c>
      <c r="J44" s="160">
        <f>IF(K43="NO",2.5,2)</f>
        <v>2</v>
      </c>
      <c r="K44" s="120"/>
      <c r="L44" s="121"/>
      <c r="M44" s="121"/>
      <c r="N44" s="122"/>
    </row>
    <row r="45" spans="1:14" ht="15" customHeight="1" thickBot="1">
      <c r="A45" s="94"/>
      <c r="B45" s="97"/>
      <c r="C45" s="68" t="s">
        <v>39</v>
      </c>
      <c r="D45" s="69" t="e">
        <f>ROUND(E45*100/E40,1)</f>
        <v>#DIV/0!</v>
      </c>
      <c r="E45" s="70" t="e">
        <f>M38*F39/E6</f>
        <v>#DIV/0!</v>
      </c>
      <c r="F45" s="105" t="s">
        <v>49</v>
      </c>
      <c r="G45" s="105"/>
      <c r="H45" s="105"/>
      <c r="I45" s="162">
        <v>15</v>
      </c>
      <c r="J45" s="162"/>
      <c r="K45" s="123"/>
      <c r="L45" s="124"/>
      <c r="M45" s="124"/>
      <c r="N45" s="125"/>
    </row>
    <row r="46" ht="12.75" thickTop="1"/>
  </sheetData>
  <sheetProtection/>
  <mergeCells count="63">
    <mergeCell ref="A1:N1"/>
    <mergeCell ref="A2:A7"/>
    <mergeCell ref="B2:D3"/>
    <mergeCell ref="E2:N3"/>
    <mergeCell ref="B4:D4"/>
    <mergeCell ref="E4:G4"/>
    <mergeCell ref="H4:N6"/>
    <mergeCell ref="B5:D5"/>
    <mergeCell ref="E5:G5"/>
    <mergeCell ref="B6:D6"/>
    <mergeCell ref="E6:G6"/>
    <mergeCell ref="B7:N7"/>
    <mergeCell ref="A8:A13"/>
    <mergeCell ref="B8:J8"/>
    <mergeCell ref="K8:N8"/>
    <mergeCell ref="B9:D9"/>
    <mergeCell ref="F9:J9"/>
    <mergeCell ref="K9:N9"/>
    <mergeCell ref="B10:B13"/>
    <mergeCell ref="A14:A21"/>
    <mergeCell ref="B14:B17"/>
    <mergeCell ref="B18:C21"/>
    <mergeCell ref="D18:N21"/>
    <mergeCell ref="A22:A29"/>
    <mergeCell ref="B22:B25"/>
    <mergeCell ref="B26:B29"/>
    <mergeCell ref="A30:A39"/>
    <mergeCell ref="B30:J30"/>
    <mergeCell ref="H38:I38"/>
    <mergeCell ref="K30:N30"/>
    <mergeCell ref="B31:N31"/>
    <mergeCell ref="B32:B37"/>
    <mergeCell ref="C32:D32"/>
    <mergeCell ref="M32:N32"/>
    <mergeCell ref="C33:D33"/>
    <mergeCell ref="M33:N33"/>
    <mergeCell ref="C34:D34"/>
    <mergeCell ref="M34:N34"/>
    <mergeCell ref="C35:D35"/>
    <mergeCell ref="M35:N35"/>
    <mergeCell ref="C36:D36"/>
    <mergeCell ref="M36:N36"/>
    <mergeCell ref="C39:D39"/>
    <mergeCell ref="F39:G39"/>
    <mergeCell ref="H39:I39"/>
    <mergeCell ref="K39:N45"/>
    <mergeCell ref="I45:J45"/>
    <mergeCell ref="C38:D38"/>
    <mergeCell ref="E38:F38"/>
    <mergeCell ref="K38:L38"/>
    <mergeCell ref="M38:N38"/>
    <mergeCell ref="C37:D37"/>
    <mergeCell ref="M37:N37"/>
    <mergeCell ref="A40:A45"/>
    <mergeCell ref="B40:B45"/>
    <mergeCell ref="C40:D40"/>
    <mergeCell ref="F40:J40"/>
    <mergeCell ref="C41:J41"/>
    <mergeCell ref="C42:D42"/>
    <mergeCell ref="C43:D43"/>
    <mergeCell ref="F44:H44"/>
    <mergeCell ref="I44:J44"/>
    <mergeCell ref="F45:H45"/>
  </mergeCells>
  <conditionalFormatting sqref="L33:L37 F43:J43 F27:N29">
    <cfRule type="cellIs" priority="19" dxfId="0" operator="equal" stopIfTrue="1">
      <formula>"NO"</formula>
    </cfRule>
  </conditionalFormatting>
  <conditionalFormatting sqref="E40">
    <cfRule type="containsErrors" priority="17" dxfId="4">
      <formula>ISERROR(E40)</formula>
    </cfRule>
    <cfRule type="containsErrors" priority="18" dxfId="4">
      <formula>ISERROR(E40)</formula>
    </cfRule>
  </conditionalFormatting>
  <conditionalFormatting sqref="I44:J45 D44:E45">
    <cfRule type="containsErrors" priority="16" dxfId="4">
      <formula>ISERROR(D44)</formula>
    </cfRule>
  </conditionalFormatting>
  <conditionalFormatting sqref="F39:G39">
    <cfRule type="containsErrors" priority="15" dxfId="4">
      <formula>ISERROR(F39)</formula>
    </cfRule>
  </conditionalFormatting>
  <conditionalFormatting sqref="E43">
    <cfRule type="containsErrors" priority="14" dxfId="4">
      <formula>ISERROR(E43)</formula>
    </cfRule>
  </conditionalFormatting>
  <conditionalFormatting sqref="H39:I39">
    <cfRule type="containsErrors" priority="13" dxfId="4">
      <formula>ISERROR(H39)</formula>
    </cfRule>
  </conditionalFormatting>
  <conditionalFormatting sqref="J39">
    <cfRule type="containsErrors" priority="12" dxfId="4">
      <formula>ISERROR(J39)</formula>
    </cfRule>
  </conditionalFormatting>
  <conditionalFormatting sqref="C15:D17">
    <cfRule type="cellIs" priority="9" dxfId="4" operator="equal">
      <formula>0</formula>
    </cfRule>
    <cfRule type="cellIs" priority="10" dxfId="4" operator="equal">
      <formula>0</formula>
    </cfRule>
    <cfRule type="cellIs" priority="11" dxfId="4" operator="equal">
      <formula>0</formula>
    </cfRule>
  </conditionalFormatting>
  <conditionalFormatting sqref="C23:D25">
    <cfRule type="cellIs" priority="6" dxfId="4" operator="equal">
      <formula>0</formula>
    </cfRule>
    <cfRule type="cellIs" priority="7" dxfId="4" operator="equal">
      <formula>0</formula>
    </cfRule>
    <cfRule type="cellIs" priority="8" dxfId="4" operator="equal">
      <formula>0</formula>
    </cfRule>
  </conditionalFormatting>
  <conditionalFormatting sqref="C27:D29">
    <cfRule type="cellIs" priority="3" dxfId="4" operator="equal">
      <formula>0</formula>
    </cfRule>
    <cfRule type="cellIs" priority="4" dxfId="4" operator="equal">
      <formula>0</formula>
    </cfRule>
    <cfRule type="cellIs" priority="5" dxfId="4" operator="equal">
      <formula>0</formula>
    </cfRule>
  </conditionalFormatting>
  <conditionalFormatting sqref="K39:N45">
    <cfRule type="containsErrors" priority="21" dxfId="1">
      <formula>ISERROR(K39)</formula>
    </cfRule>
  </conditionalFormatting>
  <conditionalFormatting sqref="F43:J43">
    <cfRule type="cellIs" priority="1" dxfId="0" operator="equal" stopIfTrue="1">
      <formula>"NO"</formula>
    </cfRule>
  </conditionalFormatting>
  <printOptions horizontalCentered="1"/>
  <pageMargins left="0.1968503937007874" right="0.1968503937007874" top="0.2362204724409449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Zancarli</dc:creator>
  <cp:keywords/>
  <dc:description/>
  <cp:lastModifiedBy>PR35414</cp:lastModifiedBy>
  <cp:lastPrinted>2009-05-12T11:54:30Z</cp:lastPrinted>
  <dcterms:created xsi:type="dcterms:W3CDTF">2008-08-01T12:46:00Z</dcterms:created>
  <dcterms:modified xsi:type="dcterms:W3CDTF">2011-07-27T12:58:35Z</dcterms:modified>
  <cp:category/>
  <cp:version/>
  <cp:contentType/>
  <cp:contentStatus/>
</cp:coreProperties>
</file>